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EstaPasta_de_trabalho" defaultThemeVersion="124226"/>
  <bookViews>
    <workbookView xWindow="60" yWindow="756" windowWidth="20736" windowHeight="8760" tabRatio="913"/>
  </bookViews>
  <sheets>
    <sheet name="planilha" sheetId="8" r:id="rId1"/>
    <sheet name="memoria de calculo" sheetId="10" r:id="rId2"/>
    <sheet name="cronog" sheetId="7" r:id="rId3"/>
    <sheet name="Composição 01 - Viga 1 1.2x1.8" sheetId="32" r:id="rId4"/>
    <sheet name="Composição 02 - Parafuso" sheetId="35" r:id="rId5"/>
    <sheet name="Composição 03 - Caixa de tomada" sheetId="11" r:id="rId6"/>
    <sheet name="Composição 04 - Patch Panel" sheetId="12" r:id="rId7"/>
    <sheet name="Composição 05 - Switch" sheetId="13" r:id="rId8"/>
    <sheet name="Composição 06 - Voice painel " sheetId="14" r:id="rId9"/>
    <sheet name="Composição 07 - Patch Cord" sheetId="15" r:id="rId10"/>
    <sheet name="Composição 08 - Conector RJ 45 " sheetId="16" r:id="rId11"/>
    <sheet name="Composição 09 - Cabo UTP" sheetId="17" r:id="rId12"/>
    <sheet name="Composição 10 - Camera fixa" sheetId="18" r:id="rId13"/>
    <sheet name="Composição 11 - Camera movel" sheetId="19" r:id="rId14"/>
    <sheet name="Composição 12 - Cabo paralelo" sheetId="20" r:id="rId15"/>
    <sheet name="Composição 13 - Cabo video" sheetId="21" r:id="rId16"/>
    <sheet name="Composição 14 - Cabo coaxial " sheetId="22" r:id="rId17"/>
    <sheet name="Composição 15 - Perfilado " sheetId="24" r:id="rId18"/>
    <sheet name="Composição 16 - Conjunto." sheetId="28" r:id="rId19"/>
    <sheet name="Composição 17 - Retirada" sheetId="25" r:id="rId20"/>
    <sheet name="Composição 18 - Balaustre" sheetId="29" r:id="rId21"/>
  </sheets>
  <externalReferences>
    <externalReference r:id="rId22"/>
  </externalReferences>
  <definedNames>
    <definedName name="_xlnm.Print_Area" localSheetId="2">cronog!$A$1:$P$28</definedName>
    <definedName name="_xlnm.Print_Area" localSheetId="1">'memoria de calculo'!$A$1:$E$383</definedName>
    <definedName name="_xlnm.Print_Area" localSheetId="0">planilha!$A$1:$I$175</definedName>
    <definedName name="Excel_BuiltIn_Print_Area_1_1" localSheetId="3">#REF!</definedName>
    <definedName name="Excel_BuiltIn_Print_Area_1_1" localSheetId="4">#REF!</definedName>
    <definedName name="Excel_BuiltIn_Print_Area_1_1" localSheetId="5">#REF!</definedName>
    <definedName name="Excel_BuiltIn_Print_Area_1_1" localSheetId="6">#REF!</definedName>
    <definedName name="Excel_BuiltIn_Print_Area_1_1" localSheetId="7">#REF!</definedName>
    <definedName name="Excel_BuiltIn_Print_Area_1_1" localSheetId="8">#REF!</definedName>
    <definedName name="Excel_BuiltIn_Print_Area_1_1" localSheetId="9">#REF!</definedName>
    <definedName name="Excel_BuiltIn_Print_Area_1_1" localSheetId="10">#REF!</definedName>
    <definedName name="Excel_BuiltIn_Print_Area_1_1" localSheetId="11">#REF!</definedName>
    <definedName name="Excel_BuiltIn_Print_Area_1_1" localSheetId="12">#REF!</definedName>
    <definedName name="Excel_BuiltIn_Print_Area_1_1" localSheetId="13">#REF!</definedName>
    <definedName name="Excel_BuiltIn_Print_Area_1_1" localSheetId="14">#REF!</definedName>
    <definedName name="Excel_BuiltIn_Print_Area_1_1" localSheetId="15">#REF!</definedName>
    <definedName name="Excel_BuiltIn_Print_Area_1_1" localSheetId="16">#REF!</definedName>
    <definedName name="Excel_BuiltIn_Print_Area_1_1" localSheetId="18">#REF!</definedName>
    <definedName name="Excel_BuiltIn_Print_Area_1_1" localSheetId="19">#REF!</definedName>
    <definedName name="Excel_BuiltIn_Print_Area_1_1" localSheetId="20">#REF!</definedName>
    <definedName name="Excel_BuiltIn_Print_Area_1_1">#REF!</definedName>
    <definedName name="Excel_BuiltIn_Print_Area_2_1">"$#REF!.$A$1:$J$410"</definedName>
    <definedName name="Excel_BuiltIn_Print_Area_3_1" localSheetId="3">#REF!</definedName>
    <definedName name="Excel_BuiltIn_Print_Area_3_1" localSheetId="4">#REF!</definedName>
    <definedName name="Excel_BuiltIn_Print_Area_3_1" localSheetId="5">#REF!</definedName>
    <definedName name="Excel_BuiltIn_Print_Area_3_1" localSheetId="6">#REF!</definedName>
    <definedName name="Excel_BuiltIn_Print_Area_3_1" localSheetId="7">#REF!</definedName>
    <definedName name="Excel_BuiltIn_Print_Area_3_1" localSheetId="8">#REF!</definedName>
    <definedName name="Excel_BuiltIn_Print_Area_3_1" localSheetId="9">#REF!</definedName>
    <definedName name="Excel_BuiltIn_Print_Area_3_1" localSheetId="10">#REF!</definedName>
    <definedName name="Excel_BuiltIn_Print_Area_3_1" localSheetId="11">#REF!</definedName>
    <definedName name="Excel_BuiltIn_Print_Area_3_1" localSheetId="12">#REF!</definedName>
    <definedName name="Excel_BuiltIn_Print_Area_3_1" localSheetId="13">#REF!</definedName>
    <definedName name="Excel_BuiltIn_Print_Area_3_1" localSheetId="14">#REF!</definedName>
    <definedName name="Excel_BuiltIn_Print_Area_3_1" localSheetId="15">#REF!</definedName>
    <definedName name="Excel_BuiltIn_Print_Area_3_1" localSheetId="16">#REF!</definedName>
    <definedName name="Excel_BuiltIn_Print_Area_3_1" localSheetId="18">#REF!</definedName>
    <definedName name="Excel_BuiltIn_Print_Area_3_1" localSheetId="19">#REF!</definedName>
    <definedName name="Excel_BuiltIn_Print_Area_3_1" localSheetId="20">#REF!</definedName>
    <definedName name="Excel_BuiltIn_Print_Area_3_1">#REF!</definedName>
    <definedName name="Excel_BuiltIn_Print_Area_3_1_1" localSheetId="3">#REF!</definedName>
    <definedName name="Excel_BuiltIn_Print_Area_3_1_1" localSheetId="4">#REF!</definedName>
    <definedName name="Excel_BuiltIn_Print_Area_3_1_1" localSheetId="5">#REF!</definedName>
    <definedName name="Excel_BuiltIn_Print_Area_3_1_1" localSheetId="6">#REF!</definedName>
    <definedName name="Excel_BuiltIn_Print_Area_3_1_1" localSheetId="7">#REF!</definedName>
    <definedName name="Excel_BuiltIn_Print_Area_3_1_1" localSheetId="8">#REF!</definedName>
    <definedName name="Excel_BuiltIn_Print_Area_3_1_1" localSheetId="9">#REF!</definedName>
    <definedName name="Excel_BuiltIn_Print_Area_3_1_1" localSheetId="10">#REF!</definedName>
    <definedName name="Excel_BuiltIn_Print_Area_3_1_1" localSheetId="11">#REF!</definedName>
    <definedName name="Excel_BuiltIn_Print_Area_3_1_1" localSheetId="12">#REF!</definedName>
    <definedName name="Excel_BuiltIn_Print_Area_3_1_1" localSheetId="13">#REF!</definedName>
    <definedName name="Excel_BuiltIn_Print_Area_3_1_1" localSheetId="14">#REF!</definedName>
    <definedName name="Excel_BuiltIn_Print_Area_3_1_1" localSheetId="15">#REF!</definedName>
    <definedName name="Excel_BuiltIn_Print_Area_3_1_1" localSheetId="16">#REF!</definedName>
    <definedName name="Excel_BuiltIn_Print_Area_3_1_1" localSheetId="18">#REF!</definedName>
    <definedName name="Excel_BuiltIn_Print_Area_3_1_1" localSheetId="19">#REF!</definedName>
    <definedName name="Excel_BuiltIn_Print_Area_3_1_1" localSheetId="20">#REF!</definedName>
    <definedName name="Excel_BuiltIn_Print_Area_3_1_1">#REF!</definedName>
    <definedName name="Excel_BuiltIn_Print_Area_4" localSheetId="3">#REF!</definedName>
    <definedName name="Excel_BuiltIn_Print_Area_4" localSheetId="4">#REF!</definedName>
    <definedName name="Excel_BuiltIn_Print_Area_4" localSheetId="5">#REF!</definedName>
    <definedName name="Excel_BuiltIn_Print_Area_4" localSheetId="6">#REF!</definedName>
    <definedName name="Excel_BuiltIn_Print_Area_4" localSheetId="7">#REF!</definedName>
    <definedName name="Excel_BuiltIn_Print_Area_4" localSheetId="8">#REF!</definedName>
    <definedName name="Excel_BuiltIn_Print_Area_4" localSheetId="9">#REF!</definedName>
    <definedName name="Excel_BuiltIn_Print_Area_4" localSheetId="10">#REF!</definedName>
    <definedName name="Excel_BuiltIn_Print_Area_4" localSheetId="11">#REF!</definedName>
    <definedName name="Excel_BuiltIn_Print_Area_4" localSheetId="12">#REF!</definedName>
    <definedName name="Excel_BuiltIn_Print_Area_4" localSheetId="13">#REF!</definedName>
    <definedName name="Excel_BuiltIn_Print_Area_4" localSheetId="14">#REF!</definedName>
    <definedName name="Excel_BuiltIn_Print_Area_4" localSheetId="15">#REF!</definedName>
    <definedName name="Excel_BuiltIn_Print_Area_4" localSheetId="16">#REF!</definedName>
    <definedName name="Excel_BuiltIn_Print_Area_4" localSheetId="18">#REF!</definedName>
    <definedName name="Excel_BuiltIn_Print_Area_4" localSheetId="19">#REF!</definedName>
    <definedName name="Excel_BuiltIn_Print_Area_4" localSheetId="20">#REF!</definedName>
    <definedName name="Excel_BuiltIn_Print_Area_4">#REF!</definedName>
    <definedName name="Excel_BuiltIn_Print_Titles_1_1">"$#REF!.$A$1:$AMJ$3"</definedName>
    <definedName name="Excel_BuiltIn_Print_Titles_2">"$#REF!.$A$1:$AMJ$2"</definedName>
    <definedName name="gdf" localSheetId="3">#REF!</definedName>
    <definedName name="gdf" localSheetId="4">#REF!</definedName>
    <definedName name="gdf" localSheetId="6">#REF!</definedName>
    <definedName name="gdf" localSheetId="7">#REF!</definedName>
    <definedName name="gdf" localSheetId="8">#REF!</definedName>
    <definedName name="gdf" localSheetId="9">#REF!</definedName>
    <definedName name="gdf" localSheetId="10">#REF!</definedName>
    <definedName name="gdf" localSheetId="11">#REF!</definedName>
    <definedName name="gdf" localSheetId="12">#REF!</definedName>
    <definedName name="gdf" localSheetId="13">#REF!</definedName>
    <definedName name="gdf" localSheetId="14">#REF!</definedName>
    <definedName name="gdf" localSheetId="15">#REF!</definedName>
    <definedName name="gdf" localSheetId="16">#REF!</definedName>
    <definedName name="gdf" localSheetId="18">#REF!</definedName>
    <definedName name="gdf" localSheetId="19">#REF!</definedName>
    <definedName name="gdf" localSheetId="20">#REF!</definedName>
    <definedName name="gdf">#REF!</definedName>
    <definedName name="jj" localSheetId="3">#REF!</definedName>
    <definedName name="jj" localSheetId="4">#REF!</definedName>
    <definedName name="jj" localSheetId="6">#REF!</definedName>
    <definedName name="jj" localSheetId="7">#REF!</definedName>
    <definedName name="jj" localSheetId="8">#REF!</definedName>
    <definedName name="jj" localSheetId="9">#REF!</definedName>
    <definedName name="jj" localSheetId="10">#REF!</definedName>
    <definedName name="jj" localSheetId="11">#REF!</definedName>
    <definedName name="jj" localSheetId="12">#REF!</definedName>
    <definedName name="jj" localSheetId="13">#REF!</definedName>
    <definedName name="jj" localSheetId="14">#REF!</definedName>
    <definedName name="jj" localSheetId="15">#REF!</definedName>
    <definedName name="jj" localSheetId="16">#REF!</definedName>
    <definedName name="jj" localSheetId="18">#REF!</definedName>
    <definedName name="jj" localSheetId="19">#REF!</definedName>
    <definedName name="jj" localSheetId="20">#REF!</definedName>
    <definedName name="jj">#REF!</definedName>
    <definedName name="Peitoril" localSheetId="3">#REF!</definedName>
    <definedName name="Peitoril" localSheetId="4">#REF!</definedName>
    <definedName name="Peitoril" localSheetId="5">#REF!</definedName>
    <definedName name="Peitoril" localSheetId="6">#REF!</definedName>
    <definedName name="Peitoril" localSheetId="7">#REF!</definedName>
    <definedName name="Peitoril" localSheetId="8">#REF!</definedName>
    <definedName name="Peitoril" localSheetId="9">#REF!</definedName>
    <definedName name="Peitoril" localSheetId="10">#REF!</definedName>
    <definedName name="Peitoril" localSheetId="11">#REF!</definedName>
    <definedName name="Peitoril" localSheetId="12">#REF!</definedName>
    <definedName name="Peitoril" localSheetId="13">#REF!</definedName>
    <definedName name="Peitoril" localSheetId="14">#REF!</definedName>
    <definedName name="Peitoril" localSheetId="15">#REF!</definedName>
    <definedName name="Peitoril" localSheetId="16">#REF!</definedName>
    <definedName name="Peitoril" localSheetId="18">#REF!</definedName>
    <definedName name="Peitoril" localSheetId="19">#REF!</definedName>
    <definedName name="Peitoril" localSheetId="20">#REF!</definedName>
    <definedName name="Peitoril">#REF!</definedName>
    <definedName name="TABLE_1" localSheetId="3">#REF!</definedName>
    <definedName name="TABLE_1" localSheetId="4">#REF!</definedName>
    <definedName name="TABLE_1" localSheetId="5">#REF!</definedName>
    <definedName name="TABLE_1" localSheetId="6">#REF!</definedName>
    <definedName name="TABLE_1" localSheetId="7">#REF!</definedName>
    <definedName name="TABLE_1" localSheetId="8">#REF!</definedName>
    <definedName name="TABLE_1" localSheetId="9">#REF!</definedName>
    <definedName name="TABLE_1" localSheetId="10">#REF!</definedName>
    <definedName name="TABLE_1" localSheetId="11">#REF!</definedName>
    <definedName name="TABLE_1" localSheetId="12">#REF!</definedName>
    <definedName name="TABLE_1" localSheetId="13">#REF!</definedName>
    <definedName name="TABLE_1" localSheetId="14">#REF!</definedName>
    <definedName name="TABLE_1" localSheetId="15">#REF!</definedName>
    <definedName name="TABLE_1" localSheetId="16">#REF!</definedName>
    <definedName name="TABLE_1" localSheetId="18">#REF!</definedName>
    <definedName name="TABLE_1" localSheetId="19">#REF!</definedName>
    <definedName name="TABLE_1" localSheetId="20">#REF!</definedName>
    <definedName name="TABLE_1">#REF!</definedName>
    <definedName name="TABLE_1_1">NA()</definedName>
    <definedName name="TABLE_1_7">NA()</definedName>
    <definedName name="TABLE_2_1" localSheetId="3">#REF!</definedName>
    <definedName name="TABLE_2_1" localSheetId="4">#REF!</definedName>
    <definedName name="TABLE_2_1" localSheetId="5">#REF!</definedName>
    <definedName name="TABLE_2_1" localSheetId="6">#REF!</definedName>
    <definedName name="TABLE_2_1" localSheetId="7">#REF!</definedName>
    <definedName name="TABLE_2_1" localSheetId="8">#REF!</definedName>
    <definedName name="TABLE_2_1" localSheetId="9">#REF!</definedName>
    <definedName name="TABLE_2_1" localSheetId="10">#REF!</definedName>
    <definedName name="TABLE_2_1" localSheetId="11">#REF!</definedName>
    <definedName name="TABLE_2_1" localSheetId="12">#REF!</definedName>
    <definedName name="TABLE_2_1" localSheetId="13">#REF!</definedName>
    <definedName name="TABLE_2_1" localSheetId="14">#REF!</definedName>
    <definedName name="TABLE_2_1" localSheetId="15">#REF!</definedName>
    <definedName name="TABLE_2_1" localSheetId="16">#REF!</definedName>
    <definedName name="TABLE_2_1" localSheetId="18">#REF!</definedName>
    <definedName name="TABLE_2_1" localSheetId="19">#REF!</definedName>
    <definedName name="TABLE_2_1" localSheetId="20">#REF!</definedName>
    <definedName name="TABLE_2_1">#REF!</definedName>
    <definedName name="TABLE_2_1_1">NA()</definedName>
    <definedName name="TABLE_2_1_7">NA()</definedName>
    <definedName name="_xlnm.Print_Titles" localSheetId="1">'memoria de calculo'!$1:$3</definedName>
    <definedName name="_xlnm.Print_Titles" localSheetId="0">planilha!$1:$9</definedName>
  </definedNames>
  <calcPr calcId="124519"/>
</workbook>
</file>

<file path=xl/calcChain.xml><?xml version="1.0" encoding="utf-8"?>
<calcChain xmlns="http://schemas.openxmlformats.org/spreadsheetml/2006/main">
  <c r="Q8" i="7"/>
  <c r="Q9"/>
  <c r="Q10"/>
  <c r="Q11"/>
  <c r="Q12"/>
  <c r="Q13"/>
  <c r="Q14"/>
  <c r="Q15"/>
  <c r="Q16"/>
  <c r="Q17"/>
  <c r="Q18"/>
  <c r="Q19"/>
  <c r="Q20"/>
  <c r="Q21"/>
  <c r="Q7"/>
  <c r="B21"/>
  <c r="F164" i="8"/>
  <c r="F165"/>
  <c r="H165"/>
  <c r="H164"/>
  <c r="H159"/>
  <c r="H160"/>
  <c r="H161"/>
  <c r="H162"/>
  <c r="H163"/>
  <c r="F158"/>
  <c r="F159"/>
  <c r="F160"/>
  <c r="F161"/>
  <c r="F162"/>
  <c r="F163"/>
  <c r="H158"/>
  <c r="I164" l="1"/>
  <c r="I165"/>
  <c r="I158"/>
  <c r="I160"/>
  <c r="I162"/>
  <c r="I163"/>
  <c r="I159"/>
  <c r="I161"/>
  <c r="I166" l="1"/>
  <c r="C21" i="7" s="1"/>
  <c r="D367" i="10"/>
  <c r="D369"/>
  <c r="D340"/>
  <c r="D339"/>
  <c r="F136" i="8"/>
  <c r="F137"/>
  <c r="H135"/>
  <c r="H136"/>
  <c r="H137"/>
  <c r="F135"/>
  <c r="F80"/>
  <c r="F72"/>
  <c r="H14"/>
  <c r="I14" s="1"/>
  <c r="H13"/>
  <c r="I13" s="1"/>
  <c r="H12"/>
  <c r="I12" s="1"/>
  <c r="I114" i="10"/>
  <c r="I115"/>
  <c r="I116"/>
  <c r="I118"/>
  <c r="I119"/>
  <c r="I113"/>
  <c r="D107"/>
  <c r="D108"/>
  <c r="F108"/>
  <c r="F107"/>
  <c r="D104"/>
  <c r="F104"/>
  <c r="D87"/>
  <c r="O21" i="7" l="1"/>
  <c r="K21"/>
  <c r="M21"/>
  <c r="I135" i="8"/>
  <c r="I136"/>
  <c r="I137"/>
  <c r="D136" i="10"/>
  <c r="D137" s="1"/>
  <c r="F34" i="8" s="1"/>
  <c r="B135" i="10"/>
  <c r="H34" i="8"/>
  <c r="D306" i="10"/>
  <c r="D290"/>
  <c r="B312"/>
  <c r="H127" i="8"/>
  <c r="F33"/>
  <c r="B132" i="10"/>
  <c r="D134"/>
  <c r="H33" i="8"/>
  <c r="D239" i="10"/>
  <c r="F66" i="8" s="1"/>
  <c r="D237" i="10"/>
  <c r="D235"/>
  <c r="D233"/>
  <c r="D231"/>
  <c r="B232"/>
  <c r="B230"/>
  <c r="H21" i="8"/>
  <c r="H22"/>
  <c r="H20"/>
  <c r="I33" l="1"/>
  <c r="I34"/>
  <c r="H13" i="32"/>
  <c r="I13" s="1"/>
  <c r="H12"/>
  <c r="I12" s="1"/>
  <c r="B20" i="7" l="1"/>
  <c r="B19"/>
  <c r="B18"/>
  <c r="B17"/>
  <c r="B16"/>
  <c r="B15"/>
  <c r="B14"/>
  <c r="B13"/>
  <c r="B12"/>
  <c r="B11"/>
  <c r="B10"/>
  <c r="B9"/>
  <c r="B8"/>
  <c r="B7"/>
  <c r="H66" i="8"/>
  <c r="I66" s="1"/>
  <c r="H64"/>
  <c r="I64" s="1"/>
  <c r="H65"/>
  <c r="I65" s="1"/>
  <c r="B144" i="10"/>
  <c r="B146"/>
  <c r="D147"/>
  <c r="F44" i="8" s="1"/>
  <c r="D145" i="10"/>
  <c r="F43" i="8" s="1"/>
  <c r="B142" i="10"/>
  <c r="B141"/>
  <c r="D143"/>
  <c r="H11" i="35"/>
  <c r="I11" s="1"/>
  <c r="I12" s="1"/>
  <c r="I18" s="1"/>
  <c r="H7"/>
  <c r="I7" s="1"/>
  <c r="H6"/>
  <c r="I6" s="1"/>
  <c r="I8" s="1"/>
  <c r="I17" s="1"/>
  <c r="H44" i="8"/>
  <c r="H43"/>
  <c r="H11" i="32"/>
  <c r="I11" s="1"/>
  <c r="I15" s="1"/>
  <c r="H7"/>
  <c r="I7" s="1"/>
  <c r="H6"/>
  <c r="I6" s="1"/>
  <c r="I43" i="8" l="1"/>
  <c r="I44"/>
  <c r="I22" i="35"/>
  <c r="I23" s="1"/>
  <c r="I25" s="1"/>
  <c r="I21"/>
  <c r="I8" i="32"/>
  <c r="I20" s="1"/>
  <c r="I24" s="1"/>
  <c r="I21"/>
  <c r="B315" i="10"/>
  <c r="B243"/>
  <c r="H27" i="8"/>
  <c r="D27"/>
  <c r="B129" i="10"/>
  <c r="D131"/>
  <c r="H32" i="8"/>
  <c r="H84"/>
  <c r="I84" s="1"/>
  <c r="H83"/>
  <c r="I83" s="1"/>
  <c r="H82"/>
  <c r="I82" s="1"/>
  <c r="H86"/>
  <c r="I86" s="1"/>
  <c r="H87"/>
  <c r="I87" s="1"/>
  <c r="I25" i="32" l="1"/>
  <c r="I26" s="1"/>
  <c r="I28" s="1"/>
  <c r="G42" i="8" s="1"/>
  <c r="H42" s="1"/>
  <c r="I42" s="1"/>
  <c r="I45" s="1"/>
  <c r="C10" i="7" s="1"/>
  <c r="I32" i="8"/>
  <c r="D318" i="10"/>
  <c r="F128" i="8" s="1"/>
  <c r="H128"/>
  <c r="B272" i="10"/>
  <c r="D273"/>
  <c r="H117" i="8"/>
  <c r="I117" s="1"/>
  <c r="D376" i="10"/>
  <c r="F153" i="8" s="1"/>
  <c r="B374" i="10"/>
  <c r="H153" i="8"/>
  <c r="B126" i="10"/>
  <c r="D128"/>
  <c r="F31" i="8" s="1"/>
  <c r="H31"/>
  <c r="H11" i="29"/>
  <c r="I11" s="1"/>
  <c r="I12" s="1"/>
  <c r="I18" s="1"/>
  <c r="H7"/>
  <c r="I7" s="1"/>
  <c r="H6"/>
  <c r="I6" s="1"/>
  <c r="G10" i="7" l="1"/>
  <c r="I10"/>
  <c r="I128" i="8"/>
  <c r="I153"/>
  <c r="I8" i="29"/>
  <c r="I17" s="1"/>
  <c r="I22" s="1"/>
  <c r="I23" s="1"/>
  <c r="I25" s="1"/>
  <c r="I31" i="8"/>
  <c r="D115"/>
  <c r="H115"/>
  <c r="H21" i="28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I22" s="1"/>
  <c r="I28" s="1"/>
  <c r="I7"/>
  <c r="H7"/>
  <c r="H6"/>
  <c r="I6" s="1"/>
  <c r="I8" s="1"/>
  <c r="I27" s="1"/>
  <c r="B139" i="10"/>
  <c r="B138"/>
  <c r="D140"/>
  <c r="F38" i="8" s="1"/>
  <c r="H38"/>
  <c r="D291" i="10"/>
  <c r="B123"/>
  <c r="D125"/>
  <c r="F30" i="8" s="1"/>
  <c r="H30"/>
  <c r="B328" i="10"/>
  <c r="B324"/>
  <c r="B320"/>
  <c r="D331"/>
  <c r="F134" i="8" s="1"/>
  <c r="D327" i="10"/>
  <c r="F133" i="8" s="1"/>
  <c r="D323" i="10"/>
  <c r="F132" i="8" s="1"/>
  <c r="D103" i="10"/>
  <c r="H134" i="8"/>
  <c r="H133"/>
  <c r="H132"/>
  <c r="D267" i="10"/>
  <c r="I21" i="29" l="1"/>
  <c r="I38" i="8"/>
  <c r="I39" s="1"/>
  <c r="C9" i="7" s="1"/>
  <c r="I32" i="28"/>
  <c r="I33" s="1"/>
  <c r="I35" s="1"/>
  <c r="I31"/>
  <c r="I30" i="8"/>
  <c r="I134"/>
  <c r="I133"/>
  <c r="I132"/>
  <c r="M12" i="7" l="1"/>
  <c r="M10"/>
  <c r="M13"/>
  <c r="M11"/>
  <c r="G9"/>
  <c r="I139" i="8"/>
  <c r="H106"/>
  <c r="I106" s="1"/>
  <c r="H6" i="25"/>
  <c r="I6" s="1"/>
  <c r="H105" i="8"/>
  <c r="I105" s="1"/>
  <c r="I13" i="24"/>
  <c r="H12"/>
  <c r="I12"/>
  <c r="H11"/>
  <c r="I11" s="1"/>
  <c r="H7"/>
  <c r="I7" s="1"/>
  <c r="H6"/>
  <c r="I6" s="1"/>
  <c r="I7" i="25" l="1"/>
  <c r="I11" s="1"/>
  <c r="I19" i="24"/>
  <c r="I8"/>
  <c r="I18" s="1"/>
  <c r="H104" i="8"/>
  <c r="I104" s="1"/>
  <c r="H103"/>
  <c r="I103" s="1"/>
  <c r="H102"/>
  <c r="I102" s="1"/>
  <c r="H97"/>
  <c r="I97" s="1"/>
  <c r="H98"/>
  <c r="I98" s="1"/>
  <c r="H99"/>
  <c r="I99" s="1"/>
  <c r="H100"/>
  <c r="I100" s="1"/>
  <c r="H101"/>
  <c r="I101" s="1"/>
  <c r="H96"/>
  <c r="I96" s="1"/>
  <c r="H11" i="22"/>
  <c r="I11" s="1"/>
  <c r="I12" s="1"/>
  <c r="I18" s="1"/>
  <c r="H7"/>
  <c r="I7" s="1"/>
  <c r="H6"/>
  <c r="I6" s="1"/>
  <c r="I8" s="1"/>
  <c r="I17" s="1"/>
  <c r="H11" i="21"/>
  <c r="I11" s="1"/>
  <c r="I12" s="1"/>
  <c r="I18" s="1"/>
  <c r="I7"/>
  <c r="H7"/>
  <c r="I6"/>
  <c r="H6"/>
  <c r="M16" i="20"/>
  <c r="H11"/>
  <c r="I11" s="1"/>
  <c r="I12" s="1"/>
  <c r="I18" s="1"/>
  <c r="H7"/>
  <c r="I7" s="1"/>
  <c r="I6"/>
  <c r="I8" s="1"/>
  <c r="I17" s="1"/>
  <c r="H6"/>
  <c r="H95" i="8"/>
  <c r="I95" s="1"/>
  <c r="H94"/>
  <c r="I94" s="1"/>
  <c r="H93"/>
  <c r="I93" s="1"/>
  <c r="H7" i="19"/>
  <c r="I7" s="1"/>
  <c r="H6"/>
  <c r="I6" s="1"/>
  <c r="I8" s="1"/>
  <c r="I17" s="1"/>
  <c r="M16"/>
  <c r="H11"/>
  <c r="I11" s="1"/>
  <c r="I12" s="1"/>
  <c r="I18" s="1"/>
  <c r="H91" i="8"/>
  <c r="I91" s="1"/>
  <c r="H92"/>
  <c r="I92" s="1"/>
  <c r="M16" i="18"/>
  <c r="H11"/>
  <c r="I11" s="1"/>
  <c r="I12" s="1"/>
  <c r="I18" s="1"/>
  <c r="H7"/>
  <c r="I7" s="1"/>
  <c r="H6"/>
  <c r="I6" s="1"/>
  <c r="H85" i="8"/>
  <c r="I85" s="1"/>
  <c r="H81"/>
  <c r="I81" s="1"/>
  <c r="H11" i="17"/>
  <c r="I11" s="1"/>
  <c r="H7"/>
  <c r="I7" s="1"/>
  <c r="H6"/>
  <c r="I6" s="1"/>
  <c r="I10" i="16"/>
  <c r="I11" s="1"/>
  <c r="I16" s="1"/>
  <c r="H10"/>
  <c r="H6"/>
  <c r="I6" s="1"/>
  <c r="I7" s="1"/>
  <c r="I15" s="1"/>
  <c r="H10" i="15"/>
  <c r="I10" s="1"/>
  <c r="I11" s="1"/>
  <c r="I16" s="1"/>
  <c r="I6"/>
  <c r="I7" s="1"/>
  <c r="I15" s="1"/>
  <c r="H6"/>
  <c r="H10" i="14"/>
  <c r="I10" s="1"/>
  <c r="I11" s="1"/>
  <c r="I16" s="1"/>
  <c r="H6"/>
  <c r="I6" s="1"/>
  <c r="I7" s="1"/>
  <c r="I15" s="1"/>
  <c r="H10" i="13"/>
  <c r="I10" s="1"/>
  <c r="I11" s="1"/>
  <c r="I16" s="1"/>
  <c r="H6"/>
  <c r="I6" s="1"/>
  <c r="I7" s="1"/>
  <c r="I15" s="1"/>
  <c r="I107" i="8" l="1"/>
  <c r="C15" i="7" s="1"/>
  <c r="I8" i="21"/>
  <c r="I17" s="1"/>
  <c r="I22" s="1"/>
  <c r="I23" s="1"/>
  <c r="I25" s="1"/>
  <c r="I16" i="25"/>
  <c r="I17" s="1"/>
  <c r="I19" s="1"/>
  <c r="I15"/>
  <c r="I23" i="24"/>
  <c r="I24" s="1"/>
  <c r="I26" s="1"/>
  <c r="I22"/>
  <c r="I22" i="22"/>
  <c r="I23" s="1"/>
  <c r="I25" s="1"/>
  <c r="I21"/>
  <c r="I21" i="21"/>
  <c r="I22" i="20"/>
  <c r="I23" s="1"/>
  <c r="I25" s="1"/>
  <c r="I21"/>
  <c r="I8" i="18"/>
  <c r="I17" s="1"/>
  <c r="I21" s="1"/>
  <c r="I22" i="19"/>
  <c r="I23" s="1"/>
  <c r="I25" s="1"/>
  <c r="I21"/>
  <c r="I12" i="17"/>
  <c r="I17" s="1"/>
  <c r="I8"/>
  <c r="I16" s="1"/>
  <c r="I20" i="16"/>
  <c r="I21" s="1"/>
  <c r="I23" s="1"/>
  <c r="I19"/>
  <c r="I20" i="15"/>
  <c r="I21" s="1"/>
  <c r="I23" s="1"/>
  <c r="I19"/>
  <c r="I20" i="14"/>
  <c r="I21" s="1"/>
  <c r="I23" s="1"/>
  <c r="I19"/>
  <c r="I20" i="13"/>
  <c r="I21" s="1"/>
  <c r="I23" s="1"/>
  <c r="I19"/>
  <c r="H10" i="12"/>
  <c r="I10" s="1"/>
  <c r="H6"/>
  <c r="I6" s="1"/>
  <c r="I7"/>
  <c r="I15" s="1"/>
  <c r="H75" i="8"/>
  <c r="I75" s="1"/>
  <c r="H76"/>
  <c r="I76" s="1"/>
  <c r="H77"/>
  <c r="I77" s="1"/>
  <c r="H78"/>
  <c r="I78" s="1"/>
  <c r="H79"/>
  <c r="I79" s="1"/>
  <c r="H80"/>
  <c r="I80" s="1"/>
  <c r="H70"/>
  <c r="I70" s="1"/>
  <c r="I13" i="11"/>
  <c r="H13"/>
  <c r="H12"/>
  <c r="I12" s="1"/>
  <c r="I11"/>
  <c r="I14" s="1"/>
  <c r="I19" s="1"/>
  <c r="H11"/>
  <c r="H7"/>
  <c r="I7" s="1"/>
  <c r="I6"/>
  <c r="I8" s="1"/>
  <c r="I18" s="1"/>
  <c r="H6"/>
  <c r="H72" i="8"/>
  <c r="I72" s="1"/>
  <c r="H73"/>
  <c r="I73" s="1"/>
  <c r="H74"/>
  <c r="I74" s="1"/>
  <c r="I15" i="7" l="1"/>
  <c r="K15"/>
  <c r="K17"/>
  <c r="I22" i="18"/>
  <c r="I23" s="1"/>
  <c r="I25" s="1"/>
  <c r="I21" i="17"/>
  <c r="I22" s="1"/>
  <c r="I24" s="1"/>
  <c r="I20"/>
  <c r="I11" i="12"/>
  <c r="I16" s="1"/>
  <c r="I20"/>
  <c r="I19"/>
  <c r="I23" i="11"/>
  <c r="I24" s="1"/>
  <c r="I26" s="1"/>
  <c r="I22"/>
  <c r="H126" i="8"/>
  <c r="I21" i="12" l="1"/>
  <c r="I23" s="1"/>
  <c r="H58" i="8"/>
  <c r="H29" l="1"/>
  <c r="H26"/>
  <c r="H24"/>
  <c r="B26" i="10"/>
  <c r="B20"/>
  <c r="D341"/>
  <c r="F142" i="8" s="1"/>
  <c r="D109" i="10"/>
  <c r="F28" i="8" s="1"/>
  <c r="B227" i="10"/>
  <c r="D228"/>
  <c r="F58" i="8" s="1"/>
  <c r="I58" s="1"/>
  <c r="D284" i="10" l="1"/>
  <c r="F121" i="8" s="1"/>
  <c r="F122"/>
  <c r="F148"/>
  <c r="D122" i="10"/>
  <c r="F29" i="8" s="1"/>
  <c r="I29" s="1"/>
  <c r="B110" i="10"/>
  <c r="B353"/>
  <c r="B351"/>
  <c r="B348"/>
  <c r="B342"/>
  <c r="H145" i="8"/>
  <c r="H146"/>
  <c r="H147"/>
  <c r="D372" i="10"/>
  <c r="F149" i="8" s="1"/>
  <c r="D97" i="10"/>
  <c r="F25" i="8" s="1"/>
  <c r="B106" i="10" l="1"/>
  <c r="B225"/>
  <c r="H112" i="8"/>
  <c r="H28"/>
  <c r="I28" s="1"/>
  <c r="D105" i="10"/>
  <c r="F27" i="8" s="1"/>
  <c r="I27" s="1"/>
  <c r="B98" i="10"/>
  <c r="F26" i="8"/>
  <c r="I26" s="1"/>
  <c r="B370" i="10" l="1"/>
  <c r="H149" i="8"/>
  <c r="I149" s="1"/>
  <c r="B93" i="10"/>
  <c r="H25" i="8"/>
  <c r="I25" s="1"/>
  <c r="B308" i="10"/>
  <c r="D311"/>
  <c r="F126" i="8" s="1"/>
  <c r="I126" s="1"/>
  <c r="D307" i="10"/>
  <c r="F125" i="8" s="1"/>
  <c r="H114"/>
  <c r="B262" i="10"/>
  <c r="F114" i="8"/>
  <c r="D261" i="10"/>
  <c r="F113" i="8" s="1"/>
  <c r="B258" i="10"/>
  <c r="I114" i="8" l="1"/>
  <c r="D252" i="10"/>
  <c r="F111" i="8" s="1"/>
  <c r="D92" i="10"/>
  <c r="F24" i="8" s="1"/>
  <c r="I24" s="1"/>
  <c r="B88" i="10"/>
  <c r="D162" l="1"/>
  <c r="F51" i="8" s="1"/>
  <c r="D166" i="10"/>
  <c r="F52" i="8" s="1"/>
  <c r="D303" i="10"/>
  <c r="F124" i="8" s="1"/>
  <c r="D297" i="10"/>
  <c r="F123" i="8" s="1"/>
  <c r="B292" i="10" l="1"/>
  <c r="H123" i="8"/>
  <c r="I123" s="1"/>
  <c r="D19" i="10"/>
  <c r="F20" i="8" s="1"/>
  <c r="I20" s="1"/>
  <c r="D257" i="10" l="1"/>
  <c r="F112" i="8" s="1"/>
  <c r="F23" l="1"/>
  <c r="D224" i="10" l="1"/>
  <c r="F56" i="8" s="1"/>
  <c r="D342" i="10" l="1"/>
  <c r="D349"/>
  <c r="D30"/>
  <c r="F22" i="8" s="1"/>
  <c r="I22" s="1"/>
  <c r="D25" i="10"/>
  <c r="F21" i="8" s="1"/>
  <c r="D351" i="10" l="1"/>
  <c r="D353" s="1"/>
  <c r="D354" s="1"/>
  <c r="F147" i="8" s="1"/>
  <c r="I147" s="1"/>
  <c r="D350" i="10"/>
  <c r="F145" i="8" s="1"/>
  <c r="I145" s="1"/>
  <c r="D12" i="10"/>
  <c r="F19" i="8" s="1"/>
  <c r="D154" i="10"/>
  <c r="D155" l="1"/>
  <c r="F48" i="8"/>
  <c r="D314" i="10"/>
  <c r="F127" i="8" s="1"/>
  <c r="D378" i="10" l="1"/>
  <c r="F154" i="8" s="1"/>
  <c r="B337" i="10"/>
  <c r="D343"/>
  <c r="D345" s="1"/>
  <c r="D347" s="1"/>
  <c r="B319"/>
  <c r="B274"/>
  <c r="D271"/>
  <c r="F116" i="8" s="1"/>
  <c r="D269" i="10"/>
  <c r="F115" i="8" s="1"/>
  <c r="I115" s="1"/>
  <c r="D248" i="10"/>
  <c r="B246"/>
  <c r="B240"/>
  <c r="B229"/>
  <c r="D226"/>
  <c r="F57" i="8" s="1"/>
  <c r="B167" i="10"/>
  <c r="D156"/>
  <c r="B148"/>
  <c r="B31"/>
  <c r="B13"/>
  <c r="B9"/>
  <c r="B8"/>
  <c r="F143" i="8" l="1"/>
  <c r="F144"/>
  <c r="D352" i="10"/>
  <c r="F146" i="8" s="1"/>
  <c r="I146" s="1"/>
  <c r="F110"/>
  <c r="D157" i="10"/>
  <c r="D158" s="1"/>
  <c r="F50" i="8" s="1"/>
  <c r="F49"/>
  <c r="B3" i="10"/>
  <c r="D7"/>
  <c r="B5"/>
  <c r="A3"/>
  <c r="A2"/>
  <c r="H52" i="8" l="1"/>
  <c r="H125"/>
  <c r="I125" s="1"/>
  <c r="H124"/>
  <c r="I124" s="1"/>
  <c r="H63"/>
  <c r="H62"/>
  <c r="I21"/>
  <c r="H148" l="1"/>
  <c r="I148" s="1"/>
  <c r="I127"/>
  <c r="H116" l="1"/>
  <c r="I116" s="1"/>
  <c r="H23" l="1"/>
  <c r="I23" s="1"/>
  <c r="H57" l="1"/>
  <c r="I57" l="1"/>
  <c r="I52" l="1"/>
  <c r="H110"/>
  <c r="I110" s="1"/>
  <c r="H111" l="1"/>
  <c r="I111" s="1"/>
  <c r="H142"/>
  <c r="I142" s="1"/>
  <c r="H143"/>
  <c r="I143" s="1"/>
  <c r="H19" l="1"/>
  <c r="I19" s="1"/>
  <c r="I35" s="1"/>
  <c r="C8" i="7" l="1"/>
  <c r="G8" s="1"/>
  <c r="H154" i="8"/>
  <c r="H144"/>
  <c r="I144" s="1"/>
  <c r="H122"/>
  <c r="I122" s="1"/>
  <c r="H121"/>
  <c r="H113"/>
  <c r="I113" s="1"/>
  <c r="H71"/>
  <c r="H56"/>
  <c r="H51"/>
  <c r="I51" s="1"/>
  <c r="H50"/>
  <c r="H49"/>
  <c r="H48"/>
  <c r="I48" s="1"/>
  <c r="H15"/>
  <c r="I15" s="1"/>
  <c r="I16" s="1"/>
  <c r="I71" l="1"/>
  <c r="I88" s="1"/>
  <c r="C14" i="7" s="1"/>
  <c r="M15" l="1"/>
  <c r="I14"/>
  <c r="G14"/>
  <c r="I112" i="8"/>
  <c r="I118" s="1"/>
  <c r="C16" i="7" s="1"/>
  <c r="I16" l="1"/>
  <c r="K16"/>
  <c r="I56" i="8"/>
  <c r="I59" s="1"/>
  <c r="C12" i="7" s="1"/>
  <c r="O13" l="1"/>
  <c r="G12"/>
  <c r="I12"/>
  <c r="A4"/>
  <c r="A3"/>
  <c r="I49" i="8"/>
  <c r="I154"/>
  <c r="I155" s="1"/>
  <c r="I61"/>
  <c r="C20" i="7" l="1"/>
  <c r="I50" i="8"/>
  <c r="I53" s="1"/>
  <c r="C11" i="7" s="1"/>
  <c r="G11" l="1"/>
  <c r="I11"/>
  <c r="E12"/>
  <c r="O12"/>
  <c r="K12"/>
  <c r="I63" i="8"/>
  <c r="I62"/>
  <c r="I67" l="1"/>
  <c r="C13" i="7" s="1"/>
  <c r="I150" i="8"/>
  <c r="I13" i="7" l="1"/>
  <c r="K13"/>
  <c r="G13"/>
  <c r="G22" s="1"/>
  <c r="C19"/>
  <c r="M19" l="1"/>
  <c r="I19"/>
  <c r="I22" s="1"/>
  <c r="K19"/>
  <c r="O19"/>
  <c r="C7"/>
  <c r="O8"/>
  <c r="K8"/>
  <c r="M8"/>
  <c r="E8"/>
  <c r="K7" l="1"/>
  <c r="M7"/>
  <c r="O7"/>
  <c r="E7"/>
  <c r="I109" i="8"/>
  <c r="I121"/>
  <c r="I129" s="1"/>
  <c r="I168" l="1"/>
  <c r="C17" i="7"/>
  <c r="M17" s="1"/>
  <c r="C18"/>
  <c r="O15"/>
  <c r="E11"/>
  <c r="O11"/>
  <c r="O18" l="1"/>
  <c r="C23"/>
  <c r="M18"/>
  <c r="K18"/>
  <c r="M14"/>
  <c r="O17"/>
  <c r="E15"/>
  <c r="M9"/>
  <c r="E9"/>
  <c r="O9"/>
  <c r="O10"/>
  <c r="E10"/>
  <c r="O16"/>
  <c r="E16"/>
  <c r="M16"/>
  <c r="D21" l="1"/>
  <c r="H22"/>
  <c r="J22"/>
  <c r="K14"/>
  <c r="E14"/>
  <c r="O14"/>
  <c r="E17"/>
  <c r="E20"/>
  <c r="K20"/>
  <c r="M20"/>
  <c r="O20"/>
  <c r="O22" s="1"/>
  <c r="E13" l="1"/>
  <c r="K22"/>
  <c r="M22"/>
  <c r="E22" l="1"/>
  <c r="F22" s="1"/>
  <c r="F23" s="1"/>
  <c r="H23" s="1"/>
  <c r="J23" s="1"/>
  <c r="D10"/>
  <c r="D14"/>
  <c r="D18"/>
  <c r="D11"/>
  <c r="D15"/>
  <c r="D19"/>
  <c r="D8"/>
  <c r="D12"/>
  <c r="D16"/>
  <c r="D20"/>
  <c r="D9"/>
  <c r="D13"/>
  <c r="D17"/>
  <c r="P22"/>
  <c r="L22"/>
  <c r="N22"/>
  <c r="D7"/>
  <c r="L23" l="1"/>
  <c r="N23" s="1"/>
  <c r="P23" s="1"/>
  <c r="E23"/>
  <c r="D23"/>
  <c r="O23" l="1"/>
  <c r="G23"/>
  <c r="I23" s="1"/>
  <c r="K23" s="1"/>
  <c r="M23" s="1"/>
</calcChain>
</file>

<file path=xl/sharedStrings.xml><?xml version="1.0" encoding="utf-8"?>
<sst xmlns="http://schemas.openxmlformats.org/spreadsheetml/2006/main" count="2057" uniqueCount="641">
  <si>
    <t>ITEM</t>
  </si>
  <si>
    <t>DISCRIMINAÇÃO DOS SERVIÇOS</t>
  </si>
  <si>
    <t>m²</t>
  </si>
  <si>
    <t>01.01</t>
  </si>
  <si>
    <t>PINTURA</t>
  </si>
  <si>
    <t>COBERTURA</t>
  </si>
  <si>
    <t>INSTALAÇÃO DO CANTEIRO DE OBRAS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</si>
  <si>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</si>
  <si>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</si>
  <si>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</si>
  <si>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</si>
  <si>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</si>
  <si>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</si>
  <si>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</si>
  <si>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</si>
  <si>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</si>
  <si>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</si>
  <si>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10.01</t>
  </si>
  <si>
    <t>m</t>
  </si>
  <si>
    <t>UND</t>
  </si>
  <si>
    <t>05.01</t>
  </si>
  <si>
    <t>06.01</t>
  </si>
  <si>
    <t>und</t>
  </si>
  <si>
    <t xml:space="preserve">INSTALAÇÕES HIDRO-SANITÁRIAS </t>
  </si>
  <si>
    <t>QUANT.</t>
  </si>
  <si>
    <t>11.01</t>
  </si>
  <si>
    <t>11.02</t>
  </si>
  <si>
    <t>pt</t>
  </si>
  <si>
    <t>TOTAL GERAL</t>
  </si>
  <si>
    <t>REFERENCIAL DE PREÇO</t>
  </si>
  <si>
    <t>Valor sem BDI</t>
  </si>
  <si>
    <t>74209/001</t>
  </si>
  <si>
    <t>Placa de obra em chapa de aco galvanizado</t>
  </si>
  <si>
    <t>TOTAL  DO  ITEM 02</t>
  </si>
  <si>
    <t>Valor Unitário</t>
  </si>
  <si>
    <t>unid.</t>
  </si>
  <si>
    <t>INSTALAÇÕES ELÉTRICAS</t>
  </si>
  <si>
    <t>08.01</t>
  </si>
  <si>
    <t xml:space="preserve">ESQUADRIAS </t>
  </si>
  <si>
    <t>10.02</t>
  </si>
  <si>
    <t xml:space="preserve">Vaso sanitario com caixa de descarga acoplada - louca branca   </t>
  </si>
  <si>
    <t>12</t>
  </si>
  <si>
    <t xml:space="preserve">SERVIÇOS COMPLEMENTARES </t>
  </si>
  <si>
    <t xml:space="preserve">   9537 </t>
  </si>
  <si>
    <t>Limpeza final da obra</t>
  </si>
  <si>
    <t>MT SOLUÇÕES E SERVIÇOS TÉCNICOS</t>
  </si>
  <si>
    <t>Valor Total</t>
  </si>
  <si>
    <t>TOTAL  DO  ITEM 01</t>
  </si>
  <si>
    <t>TOTAL  DO  ITEM 10</t>
  </si>
  <si>
    <t>CRONOGRAMA FÍSICO-FINANCEIRO</t>
  </si>
  <si>
    <t>DESCRIÇÃO</t>
  </si>
  <si>
    <t>Valor</t>
  </si>
  <si>
    <t>Inc.</t>
  </si>
  <si>
    <t>%</t>
  </si>
  <si>
    <t>Valor das Parcelas</t>
  </si>
  <si>
    <t>Valor Acumulado:</t>
  </si>
  <si>
    <t>MANUELA MERLO DOS SANTOS</t>
  </si>
  <si>
    <t>Arquiteta e Urbanista</t>
  </si>
  <si>
    <t>CAU nº A53460-9</t>
  </si>
  <si>
    <t>11</t>
  </si>
  <si>
    <t>PRAZO EM MESES</t>
  </si>
  <si>
    <t>1º mês</t>
  </si>
  <si>
    <t>2º mês</t>
  </si>
  <si>
    <t>3º mês</t>
  </si>
  <si>
    <t>4º mês</t>
  </si>
  <si>
    <t>ALVENARIA DE VEDAÇÃO E REVESTIMENTOS</t>
  </si>
  <si>
    <t>SERVIÇOS PRELIMINARES</t>
  </si>
  <si>
    <t>05.03</t>
  </si>
  <si>
    <t>Marco madeira regional 1a 7x3,5cm - p</t>
  </si>
  <si>
    <t>BDI=25%</t>
  </si>
  <si>
    <t>LOCAL - LOCALIDADE - SANTA MARIA DE JETIBÁ</t>
  </si>
  <si>
    <t xml:space="preserve">SANTA MARIA DE JETIBÁ- ESPIRITO SANTO </t>
  </si>
  <si>
    <t>Piso granito assentado sobre argamassa cimento / cal / areia traco 1:0,25:3 inclusive rejunte em cimento - seguir existente</t>
  </si>
  <si>
    <t>Soleira de granito esp. 2 cm e largura de 15 cm</t>
  </si>
  <si>
    <t>Rodapé de mármore ou granito, assentado com argamassa de cimento, cal hidratada CH1 e areia no traço 1:0,5:8, incl. rejuntamento com cimento branco, h=7cm</t>
  </si>
  <si>
    <t>05.02</t>
  </si>
  <si>
    <t>Bancada de granito com espessura de 2 cm</t>
  </si>
  <si>
    <t>Fornecimento e instalação de divisórias novas com acabamento de chapa de fibra de madeira, sistema de montagem simplificado, espessura de 35mm e miolo em colméia no padrão painel/painel</t>
  </si>
  <si>
    <t>050202</t>
  </si>
  <si>
    <t>10.03</t>
  </si>
  <si>
    <t>Cabo UTP - Categoria 6, 4 pares, 23AWG, 100 Ohms</t>
  </si>
  <si>
    <t>02.01</t>
  </si>
  <si>
    <t xml:space="preserve">72222 </t>
  </si>
  <si>
    <t>Retiradas de divisorias em chapas ou tabuas</t>
  </si>
  <si>
    <t>Cuba de embutir, em louca, tipo oval branca, sem complementos, padrao</t>
  </si>
  <si>
    <t xml:space="preserve">73986/001 </t>
  </si>
  <si>
    <t>Forro de gesso em placas 60x60cm, espessura 1,2cm, inclusive fixacao com arame</t>
  </si>
  <si>
    <t>CÂMARA MUNICIPAL DE SANTA MARIA DE JETIBÁ - ES</t>
  </si>
  <si>
    <r>
      <rPr>
        <b/>
        <sz val="17"/>
        <rFont val="Arial"/>
        <family val="2"/>
      </rPr>
      <t>CÂMARA MUNICIPAL DE SANTA MARIA DE JETIBÁ</t>
    </r>
    <r>
      <rPr>
        <b/>
        <sz val="16"/>
        <rFont val="Arial"/>
        <family val="2"/>
      </rPr>
      <t xml:space="preserve">    </t>
    </r>
  </si>
  <si>
    <t>07.01</t>
  </si>
  <si>
    <t>07.02</t>
  </si>
  <si>
    <t>07.04</t>
  </si>
  <si>
    <t>10.04</t>
  </si>
  <si>
    <t>03.01</t>
  </si>
  <si>
    <t>04.01</t>
  </si>
  <si>
    <t>04.03</t>
  </si>
  <si>
    <t>06.02</t>
  </si>
  <si>
    <t>08.02</t>
  </si>
  <si>
    <t>08.03</t>
  </si>
  <si>
    <t>08.04</t>
  </si>
  <si>
    <t>09.01</t>
  </si>
  <si>
    <t>09.02</t>
  </si>
  <si>
    <t>09.03</t>
  </si>
  <si>
    <t>09.04</t>
  </si>
  <si>
    <t>09.05</t>
  </si>
  <si>
    <t>09.06</t>
  </si>
  <si>
    <t>09.07</t>
  </si>
  <si>
    <t>m³</t>
  </si>
  <si>
    <t>Demolicao de alvenaria de elementos ceramicos vazados</t>
  </si>
  <si>
    <t>02.04</t>
  </si>
  <si>
    <t>010220</t>
  </si>
  <si>
    <t>02.06</t>
  </si>
  <si>
    <t>02.07</t>
  </si>
  <si>
    <t>02.08</t>
  </si>
  <si>
    <t>72215</t>
  </si>
  <si>
    <t>86901</t>
  </si>
  <si>
    <t>86932</t>
  </si>
  <si>
    <t>Colocação de mesas para vereadores</t>
  </si>
  <si>
    <t>OBRA - REFORMA DA CÂMARA MUNICIPAL DE SANTA MARIA DE JETIBÁ</t>
  </si>
  <si>
    <t>Chapisco aplicado em alvenaria (sem presença de vãos) e estruturas de concreto de fachada, com colher de pedreiro. Argamassa traço 1:3 com preparo manual. Af_06/2014</t>
  </si>
  <si>
    <t>87893</t>
  </si>
  <si>
    <t>Reboco argamassa traco 1:2 (cal e areia fina peneirada), espessura 0,5cm, preparo manual da argamassa</t>
  </si>
  <si>
    <t>75481</t>
  </si>
  <si>
    <t>Emboço, para recebimento de cerâmica, em argamassa traço 1:2:8, preparo mecânico com betoneira 400l, aplicado manualmente em faces internas de paredes de ambientes com área entre 5m2 e 10m2, espessura de 20mm,com execução de taliscas. Af_06/2014</t>
  </si>
  <si>
    <t>87531</t>
  </si>
  <si>
    <t>90822</t>
  </si>
  <si>
    <t>Porta de madeira para pintura, semi-oca (leve ou média), 80x210cm, espessura de 3,5cm, incluso dobradiças - fornecimento e instalação. Af_08/2015</t>
  </si>
  <si>
    <t>Contrapiso em argamassa traço 1:4 (cimento e areia), preparo mecânico com betoneira 400 l, aplicado em áreas secas sobre laje, aderido, espessura 3cm. Af_06/2014</t>
  </si>
  <si>
    <t>Aplicação e lixamento de massa látex em paredes, duas demãos. Af_06/2014</t>
  </si>
  <si>
    <t>88497</t>
  </si>
  <si>
    <t>Aplicação manual de pintura com tinta látex acrílica em paredes, duas demãos. Af_06/2014</t>
  </si>
  <si>
    <t>88489</t>
  </si>
  <si>
    <t>08.10</t>
  </si>
  <si>
    <t>IOPES Fevereiro/2016</t>
  </si>
  <si>
    <t>Pintura esmalte acetinado em madeira, duas demaos</t>
  </si>
  <si>
    <t>73739/001</t>
  </si>
  <si>
    <t>Azulejo branco 15 x 15 cm, juntas a prumo, assentado com argamassa de cimento colante, inclusive rejuntamento com cimento branco, marcas de referência Eliane, Cecrisa ou Portobello</t>
  </si>
  <si>
    <t>120201</t>
  </si>
  <si>
    <t>Alvenaria de vedação de blocos cerâmicos furados na horizontal de 9x19x19cm (espessura 9cm) de paredes com área líquida maior ou igual a 6m² sem vãos e argamassa de assentamento com preparo em betoneira. Af_06/2014</t>
  </si>
  <si>
    <t>87503</t>
  </si>
  <si>
    <t>MEMÓRIA DE CALCULO</t>
  </si>
  <si>
    <t>DIMENSIONAMENTO (m)</t>
  </si>
  <si>
    <t>UNIDADE</t>
  </si>
  <si>
    <t>Placa de obra nas dimensões de 2.0 x 4.0 m, padrão IOPES</t>
  </si>
  <si>
    <t>01 unidade med 2,00x4,00m</t>
  </si>
  <si>
    <t>TOTAL:</t>
  </si>
  <si>
    <t>unid</t>
  </si>
  <si>
    <t>REFORMA DA CÂMARA MUNICIPAL DE SANTA MARIA DE JETIBÁ</t>
  </si>
  <si>
    <t>Calçadas</t>
  </si>
  <si>
    <t>Sanitario = 0,60 x 3,00 = 1,80 - 1,26</t>
  </si>
  <si>
    <t>Nova Sala de Video Camera = 19,27 x 3,00 = 57,81 - 1,89</t>
  </si>
  <si>
    <t>Lavabo = 3,86 x 3,00</t>
  </si>
  <si>
    <t>Divisorias = 31,48 x 3,00</t>
  </si>
  <si>
    <t>Demolição de piso revestido com cerâmica</t>
  </si>
  <si>
    <t>010202</t>
  </si>
  <si>
    <t>Porta do Sanitario =  0,60 x 2,10 x 0,15</t>
  </si>
  <si>
    <t>Porta Sala Nova Direção = 0,90 x 2,10 x 0,15</t>
  </si>
  <si>
    <t>Rasgo no piso para colocação de parede nova</t>
  </si>
  <si>
    <t>Sanitario = 0,60 x 3,00 x 0,15 = 0,27 - (1,26 x 0,15)</t>
  </si>
  <si>
    <t>Nova Sala de Video Camera = 19,27 x 3,00 x 0,15= 8,67 - (1,89 x 0,15)</t>
  </si>
  <si>
    <t>Lavabo = 3,86 x 3,00 x 0,15</t>
  </si>
  <si>
    <t>Rampa plenario</t>
  </si>
  <si>
    <t>TV Camara</t>
  </si>
  <si>
    <t>Tablado mesa de Comando</t>
  </si>
  <si>
    <t>Circulação</t>
  </si>
  <si>
    <t>Copa</t>
  </si>
  <si>
    <t>Sanitario Masculino</t>
  </si>
  <si>
    <t>Sanitario Feminino</t>
  </si>
  <si>
    <t>Sanitario</t>
  </si>
  <si>
    <t>Banheiro Masculino</t>
  </si>
  <si>
    <t>Banheiro Feminio</t>
  </si>
  <si>
    <t>Sala</t>
  </si>
  <si>
    <t>Lavabo</t>
  </si>
  <si>
    <t>Demolicao de forro de gesso</t>
  </si>
  <si>
    <t>85372</t>
  </si>
  <si>
    <t>Sala reunião</t>
  </si>
  <si>
    <t>Sala TI</t>
  </si>
  <si>
    <t>Hall de Espera</t>
  </si>
  <si>
    <t>Sala Presidente</t>
  </si>
  <si>
    <t>Ante Sala</t>
  </si>
  <si>
    <t>Hall</t>
  </si>
  <si>
    <t>Sala Plenária e Plateia</t>
  </si>
  <si>
    <t>PAV. TÉRREO</t>
  </si>
  <si>
    <t>Sala 01</t>
  </si>
  <si>
    <t>Sala 02</t>
  </si>
  <si>
    <t>Sala 03</t>
  </si>
  <si>
    <t>Sala 04</t>
  </si>
  <si>
    <t>Sala 05</t>
  </si>
  <si>
    <t>Sala 06</t>
  </si>
  <si>
    <t>Sala 07</t>
  </si>
  <si>
    <t>Sala 08</t>
  </si>
  <si>
    <t>Sala 09</t>
  </si>
  <si>
    <t>Sala 10</t>
  </si>
  <si>
    <t>Sala 11</t>
  </si>
  <si>
    <t>Sala 12</t>
  </si>
  <si>
    <t>Sala 13</t>
  </si>
  <si>
    <t>Sala 14</t>
  </si>
  <si>
    <t>Sala 15</t>
  </si>
  <si>
    <t>Sanitario PNE</t>
  </si>
  <si>
    <t>Arquivo</t>
  </si>
  <si>
    <t>Almoxarifado</t>
  </si>
  <si>
    <t>Vestiario funcionario</t>
  </si>
  <si>
    <t>Deposito</t>
  </si>
  <si>
    <t>Deposito Limpeza</t>
  </si>
  <si>
    <t>Area de serviço</t>
  </si>
  <si>
    <t>Cozinha</t>
  </si>
  <si>
    <t>Nova Recepção</t>
  </si>
  <si>
    <t>Sala Presidente = 7,40 x 3,00</t>
  </si>
  <si>
    <t>Ante Sala = 5,70 x 3,00</t>
  </si>
  <si>
    <t>Retirada de parede para nova recepção = 5,82 x 3,00 x 0,15</t>
  </si>
  <si>
    <t>Alvenaria 68,04 x 2</t>
  </si>
  <si>
    <t>Sala Abaixo da escada</t>
  </si>
  <si>
    <t>Lavabo (sala presidente)</t>
  </si>
  <si>
    <t>PERIMETRO (m) X ALTURA (m)                                                               obs: em alguns casos havera desconto de esquadrias</t>
  </si>
  <si>
    <t>Lavabo (sala presidente) = 6,68 x 3,00 = 20,04 - 0,48 - 1,68</t>
  </si>
  <si>
    <t>Area do Chapisco (136,08m² ) - Area do Emboço (17,88m² )</t>
  </si>
  <si>
    <t>Retirada de portas e janelas de madeira, inclusive batentes</t>
  </si>
  <si>
    <t>010214</t>
  </si>
  <si>
    <t>Porta 0,80 x 2,10 = 1unid (Nova Recepção)</t>
  </si>
  <si>
    <t>Bascula 0,80 x 1,10 = 1 unid (Nova Recepção)</t>
  </si>
  <si>
    <t xml:space="preserve">Sala Presidente </t>
  </si>
  <si>
    <t>Portas novas</t>
  </si>
  <si>
    <t>68052</t>
  </si>
  <si>
    <t>Lavabo (Sala Presidente) = 0,80 x 0,60</t>
  </si>
  <si>
    <t>72117</t>
  </si>
  <si>
    <t>Peitoril de granito cinza polido, 15 cm, esp. 3cm</t>
  </si>
  <si>
    <t>Bascula Lavabo (sala presidente)</t>
  </si>
  <si>
    <t>84658</t>
  </si>
  <si>
    <t>Guarda Corpo Escada = (1,55 + 2,60 + 2,60 + 1,00 + 2,27 + 0,70 + 0,70) x 1,00</t>
  </si>
  <si>
    <t>84645</t>
  </si>
  <si>
    <t>Porta Sala Presidente 0,80 x 2,10</t>
  </si>
  <si>
    <t>Marco da porta = 5,00 x 0,15</t>
  </si>
  <si>
    <t>Retirada de bancada de pia</t>
  </si>
  <si>
    <t>Lavabo (balcão)</t>
  </si>
  <si>
    <t>Remoção, lavagem com escova de aço e recolocação de telhas cerâmicas</t>
  </si>
  <si>
    <t>73938/001</t>
  </si>
  <si>
    <t>72125</t>
  </si>
  <si>
    <t xml:space="preserve">Detalhamento Fachada externa </t>
  </si>
  <si>
    <t>Parede Externa = 257,57 x 7,75 = 1.996,16 + 16,84 + 7,27 - 76,42m² (detalhamento em madeira na faichada externa da edificação)</t>
  </si>
  <si>
    <t xml:space="preserve">Forro de gesso </t>
  </si>
  <si>
    <t>88485</t>
  </si>
  <si>
    <t>88484</t>
  </si>
  <si>
    <t>88496</t>
  </si>
  <si>
    <t>88488</t>
  </si>
  <si>
    <t>Remoção de pintura antiga a base de óleo ou esmalte sobre esquadrias</t>
  </si>
  <si>
    <t>010319</t>
  </si>
  <si>
    <t>ESQUADRIAS PARTE EXTERNA</t>
  </si>
  <si>
    <t>JANELAS</t>
  </si>
  <si>
    <t>1,10 x 1,50 = 1,65 (x36)</t>
  </si>
  <si>
    <t>1,10 x 1,00 = 1,10 (x2)</t>
  </si>
  <si>
    <t>0,80 x 1,00 = 0,80 (x1)</t>
  </si>
  <si>
    <t>0,80 x 2,00 = 1,60 (x1)</t>
  </si>
  <si>
    <t>BASCULAS</t>
  </si>
  <si>
    <t>0,80 x 0,60 = 0,48 (x7)</t>
  </si>
  <si>
    <t>0,80 x 0,76 = 0,61 (x4)</t>
  </si>
  <si>
    <t>Mesmo calculo para massa no teto</t>
  </si>
  <si>
    <t>Mesmo calculo para massa no paredes</t>
  </si>
  <si>
    <t>Plenario</t>
  </si>
  <si>
    <t>Piso - Conforme projeto</t>
  </si>
  <si>
    <t>Tabeira - Conforme projeto</t>
  </si>
  <si>
    <t>Piso granito assentado sobre argamassa cimento / cal / areia traco 1:0,25:3 inclusive rejunte em cimento - Conforme projeto</t>
  </si>
  <si>
    <t>04.02</t>
  </si>
  <si>
    <t>Lambrequins = 73,67 x 0,40</t>
  </si>
  <si>
    <t xml:space="preserve"> </t>
  </si>
  <si>
    <t>Demolição de piso cimentado, exclusive lastro de concreto</t>
  </si>
  <si>
    <t>02.02</t>
  </si>
  <si>
    <t>02.03</t>
  </si>
  <si>
    <t>02.05</t>
  </si>
  <si>
    <t>02.09</t>
  </si>
  <si>
    <t>02.10</t>
  </si>
  <si>
    <t>Remoção de verniz sobre madeira</t>
  </si>
  <si>
    <t>Cobertura em telha cerâmica tipo colonial, com argamassa traço 1:3 (cimento e areia)</t>
  </si>
  <si>
    <t xml:space="preserve"> Janela basculante de aluminio</t>
  </si>
  <si>
    <t>Vidro liso comum transparente, espessura 4mm</t>
  </si>
  <si>
    <t>Revestimento cerâmico para piso com placas tipo grês de dimensões 45x45 cm aplicada em ambientes de área menor que 5 m2. Af_06/2014</t>
  </si>
  <si>
    <t>Aplicação de fundo selador acrílico em paredes, uma demão. Af_06/2014</t>
  </si>
  <si>
    <t>Aplicação e lixamento de massa látex em teto, duas demãos. Af_06/2014</t>
  </si>
  <si>
    <t>Aplicação de fundo selador acrílico em teto, uma demão. Af_06/2014</t>
  </si>
  <si>
    <t>Aplicação manual de pintura com tinta látex acrílica em teto, duas demãos. Af_06/2014</t>
  </si>
  <si>
    <t>Verniz sintético brilhante, 2 demãos</t>
  </si>
  <si>
    <t>010225</t>
  </si>
  <si>
    <t>08.05</t>
  </si>
  <si>
    <t>08.06</t>
  </si>
  <si>
    <t>08.07</t>
  </si>
  <si>
    <t>11.03</t>
  </si>
  <si>
    <t>91871</t>
  </si>
  <si>
    <t>91872</t>
  </si>
  <si>
    <t>Eletroduto rígido roscável, pvc, dn 25 mm (3/4"), para circuitos terminais, instalado em parede - fornecimento e instalação. Af_12/2015</t>
  </si>
  <si>
    <t>Eletroduto rígido roscável, pvc, dn 32 mm (1"), para circuitos terminais, instalado em parede - fornecimento e instalação. Af_12/2015</t>
  </si>
  <si>
    <t>Eletroduto de pvc flexivel corrugado dn 25mm (3/4") fornecimento e instalacao</t>
  </si>
  <si>
    <t>91854</t>
  </si>
  <si>
    <t>Patch panel 48 portas</t>
  </si>
  <si>
    <t>Switch 48 portas</t>
  </si>
  <si>
    <t>Voice painel 100 posições</t>
  </si>
  <si>
    <t>Patch Cord</t>
  </si>
  <si>
    <t>Conector RJ45 macho - cat 6</t>
  </si>
  <si>
    <t>Caixa de tomada embutida com conector RJ 45 fêmea 4x2" e 4x4"</t>
  </si>
  <si>
    <t>Cotação de Mercado</t>
  </si>
  <si>
    <t>Insumo</t>
  </si>
  <si>
    <t>Unid.</t>
  </si>
  <si>
    <t>Código</t>
  </si>
  <si>
    <t>Coefic.</t>
  </si>
  <si>
    <t>C. Prod.</t>
  </si>
  <si>
    <t>Pr. Prod.</t>
  </si>
  <si>
    <t>Pr. Impr.</t>
  </si>
  <si>
    <t>Pr. Unit.</t>
  </si>
  <si>
    <t>Sub-Total</t>
  </si>
  <si>
    <t>Mão-de-Obra</t>
  </si>
  <si>
    <t>AJUDANTE</t>
  </si>
  <si>
    <t>H</t>
  </si>
  <si>
    <t>ELETRICISTA</t>
  </si>
  <si>
    <t xml:space="preserve">Sub-Total :  </t>
  </si>
  <si>
    <t>Materiais</t>
  </si>
  <si>
    <t>CAIXA PVC 4" X 4" TIGREFLEX</t>
  </si>
  <si>
    <t xml:space="preserve">CAIXA PVC 4 X 2" TIGREFLEX </t>
  </si>
  <si>
    <t>ESPELHO 4X2" C/ 1 CONECTOR RJ-45 FEMEA CAT 5</t>
  </si>
  <si>
    <t>IOPES 51008</t>
  </si>
  <si>
    <t>Sub-Total :</t>
  </si>
  <si>
    <t>RESUMO :</t>
  </si>
  <si>
    <t xml:space="preserve">Taxa (%) </t>
  </si>
  <si>
    <t>Valores</t>
  </si>
  <si>
    <t xml:space="preserve">Discriminação </t>
  </si>
  <si>
    <t>Mão-de-Obra (A) - Encargos desonerados</t>
  </si>
  <si>
    <t>Materias (B)</t>
  </si>
  <si>
    <t>Equipamentos (C)</t>
  </si>
  <si>
    <t>Produção da Equipe (D)</t>
  </si>
  <si>
    <t>Custo Horário Total [(A)+(C)]</t>
  </si>
  <si>
    <t>Custo Unitário da Execução [(A)+(C)/(D)]=(E)</t>
  </si>
  <si>
    <t>Custo Direto Total [(B)+(E)]</t>
  </si>
  <si>
    <t>Bonificação e Despesas Indiretas - BDI</t>
  </si>
  <si>
    <t>Custo Unitário (adotado)</t>
  </si>
  <si>
    <t>COMPOSIÇÃO 01</t>
  </si>
  <si>
    <t>Composição 01</t>
  </si>
  <si>
    <t xml:space="preserve">INSTALAÇÃO LÓGICA </t>
  </si>
  <si>
    <t>SINAPI  Abril/2016</t>
  </si>
  <si>
    <t>Composição 02</t>
  </si>
  <si>
    <t>Composição 04</t>
  </si>
  <si>
    <t>Composição 05</t>
  </si>
  <si>
    <t>Composição 06</t>
  </si>
  <si>
    <t>Composição 07</t>
  </si>
  <si>
    <t>COMPOSIÇÃO 03</t>
  </si>
  <si>
    <t>COMPOSIÇÃO 02</t>
  </si>
  <si>
    <t>COMPOSIÇÃO 04</t>
  </si>
  <si>
    <t>COMPOSIÇÃO 05</t>
  </si>
  <si>
    <t>M</t>
  </si>
  <si>
    <t>COMPOSIÇÃO 06</t>
  </si>
  <si>
    <t>COMPOSIÇÃO 07</t>
  </si>
  <si>
    <t>Caixa de passagem para telefone 10x10x5cm (sobrepor) fornecimento e instalacao</t>
  </si>
  <si>
    <t>Caixa de ligação de alumínio silício, tipo CONDULETES, no formato T, inclusive tampa, diâmetro 3/4"</t>
  </si>
  <si>
    <t>INSTALAÇAO CFTV</t>
  </si>
  <si>
    <t>Câmera fixa IP</t>
  </si>
  <si>
    <t xml:space="preserve"> H</t>
  </si>
  <si>
    <t>CAMERA FIXA IP</t>
  </si>
  <si>
    <t/>
  </si>
  <si>
    <t xml:space="preserve">Camera Fixa IP </t>
  </si>
  <si>
    <t>COMPOSIÇÃO 08</t>
  </si>
  <si>
    <t>Composição 08</t>
  </si>
  <si>
    <t>Composição 09</t>
  </si>
  <si>
    <t>Câmera Movel IP</t>
  </si>
  <si>
    <t>07.03</t>
  </si>
  <si>
    <t>07.05</t>
  </si>
  <si>
    <t xml:space="preserve">Camera Movel IP </t>
  </si>
  <si>
    <t>CAMERA MOVEL IP</t>
  </si>
  <si>
    <t>COMPOSIÇÃO 09</t>
  </si>
  <si>
    <t>489,98</t>
  </si>
  <si>
    <t>73861/008</t>
  </si>
  <si>
    <t>Condulete 3/4" em liga de alumínio fundido tipo "T" - fornecimento e instalacao</t>
  </si>
  <si>
    <t>Condulete 3/4" em liga de alumínio fundido tipo "E" - fornecimento e instalacao</t>
  </si>
  <si>
    <t>73861/020</t>
  </si>
  <si>
    <t>Caixa de passagem 200x200x100mm, chapa 18, com tampa parafusada</t>
  </si>
  <si>
    <t>150633</t>
  </si>
  <si>
    <t>Bucha / arruela aluminio 1 1/4"</t>
  </si>
  <si>
    <t>84159</t>
  </si>
  <si>
    <t>cj</t>
  </si>
  <si>
    <t>472,01</t>
  </si>
  <si>
    <t>COMPOSIÇÃO 10</t>
  </si>
  <si>
    <t>Cabo paralelo para caixa de som 2,5mm²</t>
  </si>
  <si>
    <t>Composição 10</t>
  </si>
  <si>
    <t>Composição 11</t>
  </si>
  <si>
    <t>Composição 12</t>
  </si>
  <si>
    <t>Cabo de video para projetor</t>
  </si>
  <si>
    <t>Composição 13</t>
  </si>
  <si>
    <t>Cabo video para projetor</t>
  </si>
  <si>
    <t>COMPOSIÇÃO 11</t>
  </si>
  <si>
    <t>COMPOSIÇÃO 12</t>
  </si>
  <si>
    <t>Eletroduto flexível corrugado, pvc, dn 40 mm (1 1/4"), para circuitos terminais, instalado em parede - fornecimento e instalação. Af_12/2015</t>
  </si>
  <si>
    <t>91873</t>
  </si>
  <si>
    <t>Curva 90 graus para eletroduto, pvc, roscável, dn 32 mm (1"), para circuitos terminais, instalada em parede - fornecimento e instalação. Af_12/2015</t>
  </si>
  <si>
    <t>91917</t>
  </si>
  <si>
    <t>Curva 90 graus para eletroduto, pvc, roscável, dn 40mm (1 1/4"), para circuitos terminais, instalada em parede - fornecimento e instalação. Af_12/2015</t>
  </si>
  <si>
    <t>91920</t>
  </si>
  <si>
    <t>Curva 90 graus para eletroduto, pvc, roscável, dn 25 mm (3/4"), para circuitos terminais, instalada em parede - fornecimento e instalação. Af_12/2015</t>
  </si>
  <si>
    <t>91914</t>
  </si>
  <si>
    <t>COMPOSIÇÃO 14</t>
  </si>
  <si>
    <t>Perfilado tipo C pré galvanizado med. 38x38mm chapa 18 com tampa de pressão med 38mm chapa 18</t>
  </si>
  <si>
    <t>Composição 14</t>
  </si>
  <si>
    <t>PERFILADO GALVANIZADO LISO 38X38MM</t>
  </si>
  <si>
    <t>TAMPA DE PRESSÃO 38MM PARA PERFILADO</t>
  </si>
  <si>
    <t>COMPOSIÇÃO 15</t>
  </si>
  <si>
    <t>JUNÇÃO TIPO I</t>
  </si>
  <si>
    <t>Composição 16</t>
  </si>
  <si>
    <t>JUNÇÃO TIPO L</t>
  </si>
  <si>
    <t>JUNÇÃO TIPO T</t>
  </si>
  <si>
    <t>21,33</t>
  </si>
  <si>
    <t>10,70</t>
  </si>
  <si>
    <t>61,50</t>
  </si>
  <si>
    <t>SINAPI 11976</t>
  </si>
  <si>
    <t>SAIDA PARA PERFILADO 38X38MM</t>
  </si>
  <si>
    <t>VERGALHÃO DE AÇO C/ ROSCA 1/4" PARA ELETROCALHA</t>
  </si>
  <si>
    <t>IOPES 048917</t>
  </si>
  <si>
    <t>CHUMBADOR OMEGA C/ PARAFUSO OM1404 1/4"</t>
  </si>
  <si>
    <t xml:space="preserve">PORCA SEXTAVADA 1/4" </t>
  </si>
  <si>
    <t>IOPES 026554</t>
  </si>
  <si>
    <t>GANCHO CURTO PARA PERFILADO</t>
  </si>
  <si>
    <t>BASE PARA PERFILADO</t>
  </si>
  <si>
    <t>Conjunto para instalação de perfilado tipo "C" 38x38mm</t>
  </si>
  <si>
    <t>SINAPI 395</t>
  </si>
  <si>
    <t>ABRACADEIRA EM ACO PARA AMARRACAO DE ELETRODUTOS, TIPO D, COM 1 1/4" E PARAFUSO DE FIXACAO</t>
  </si>
  <si>
    <t>SINAPI 400</t>
  </si>
  <si>
    <t>ABRACADEIRA EM ACO PARA AMARRACAO DE ELETRODUTOS, TIPO D, COM 3/4" E PARAFUSO DE FIXACAO</t>
  </si>
  <si>
    <t>380,23</t>
  </si>
  <si>
    <t>12,04</t>
  </si>
  <si>
    <t>15,43</t>
  </si>
  <si>
    <t>3,07</t>
  </si>
  <si>
    <t>7,94</t>
  </si>
  <si>
    <t>12,91</t>
  </si>
  <si>
    <t>12,90</t>
  </si>
  <si>
    <t>15,80</t>
  </si>
  <si>
    <t>10,26</t>
  </si>
  <si>
    <t>SINAPI  Maio/2016</t>
  </si>
  <si>
    <t>72,35</t>
  </si>
  <si>
    <t>IOPES Abril/2016</t>
  </si>
  <si>
    <t>Pra visor da Sala de Comando</t>
  </si>
  <si>
    <t>Para visor Sala TV Camera</t>
  </si>
  <si>
    <t>04.05</t>
  </si>
  <si>
    <t>08.08</t>
  </si>
  <si>
    <t>08.09</t>
  </si>
  <si>
    <t>08.11</t>
  </si>
  <si>
    <t>08.12</t>
  </si>
  <si>
    <t>08.13</t>
  </si>
  <si>
    <t>08.14</t>
  </si>
  <si>
    <t>08.15</t>
  </si>
  <si>
    <t>08.16</t>
  </si>
  <si>
    <t>TOTAL DO ITEM 08</t>
  </si>
  <si>
    <t>10.05</t>
  </si>
  <si>
    <t>10.06</t>
  </si>
  <si>
    <t>10.07</t>
  </si>
  <si>
    <t>Pia (Nova Recepção)</t>
  </si>
  <si>
    <t>Demolição de piso, soleira, peitoris e escadas em mármore ou granito, exclusive regularização</t>
  </si>
  <si>
    <t>010331</t>
  </si>
  <si>
    <t>02.11</t>
  </si>
  <si>
    <t>Plenario Piso med 0,40x0,40 (retirar 20 peças)</t>
  </si>
  <si>
    <t>MOVIMENTO DE TERRA</t>
  </si>
  <si>
    <t>Aterro manual de valas com areia para aterro e compactação mecanizada. Af_05/2016</t>
  </si>
  <si>
    <t>94342</t>
  </si>
  <si>
    <t>Ampliação no plenario = 5,22 x 1,25 x 0,20</t>
  </si>
  <si>
    <t>PEDREIRO COM ENCARGOS COMPLEMENTARES</t>
  </si>
  <si>
    <t>SINAPI 88309</t>
  </si>
  <si>
    <t xml:space="preserve">Retirada de Guarda-corpo conforme existente e recolocação de guarda-corpo conforme indicação do projeto </t>
  </si>
  <si>
    <t>Guarda Corpo Plenario = 4,33 x 0,80</t>
  </si>
  <si>
    <t>CABO COAXIAL COM ALIMENTAÇÃO E CONECTORES BNC E P4</t>
  </si>
  <si>
    <t>Cabo coaxial com alimentação e conectores BNC e P4</t>
  </si>
  <si>
    <t>10,55</t>
  </si>
  <si>
    <t xml:space="preserve">PISOS </t>
  </si>
  <si>
    <t>12.01</t>
  </si>
  <si>
    <t>12.02</t>
  </si>
  <si>
    <t>BALAUSTRE</t>
  </si>
  <si>
    <t>Colocação de Balaustre guarda-corpo</t>
  </si>
  <si>
    <t>Retirada de azulejos ou ladrilhos</t>
  </si>
  <si>
    <t>73896</t>
  </si>
  <si>
    <t>02.12</t>
  </si>
  <si>
    <t>Retirada de Balaustres quebrados no guarda-corpo = 0,62 x 0,10 =0,062m² x 30 unidades</t>
  </si>
  <si>
    <t>PEDREIRO</t>
  </si>
  <si>
    <t>SERVENTE</t>
  </si>
  <si>
    <t xml:space="preserve">Colocação de novos Balaustres no guarda-corpo </t>
  </si>
  <si>
    <t>Guarda-corpo externo com balaustres= 3,20 x 1,00 = 3,20m² x 2</t>
  </si>
  <si>
    <t>09.08</t>
  </si>
  <si>
    <t>Porta em Angelim pedra med 2,62x1,92 cm, completa.</t>
  </si>
  <si>
    <t>10.08</t>
  </si>
  <si>
    <t>Para sala de comando piso elevado</t>
  </si>
  <si>
    <t>Eletroduto rígido roscável, pvc, dn 40 mm (1 1/4"), para circuitos terminais, instalado em parede - fornecimento e instalação. Af_12/2015</t>
  </si>
  <si>
    <t>Eletroduto rígido roscável, pvc, dn 60 mm (2") - fornecimento e instalação. Af_12/2015</t>
  </si>
  <si>
    <t>Caixa de passagem 300x300x120mm, chapa 18, com tampa parafusada</t>
  </si>
  <si>
    <t>Bucha e arruela de alumínio fundido diâmetro 20mm (3/4")</t>
  </si>
  <si>
    <t>Bucha e arruela de alumínio fundido diâmetro 25mm (1")</t>
  </si>
  <si>
    <t>Conjunto para instalação de rede lógica</t>
  </si>
  <si>
    <t>COMPOSIÇÃO 17</t>
  </si>
  <si>
    <t>COMPOSIÇÃO 16</t>
  </si>
  <si>
    <t>Composição 17</t>
  </si>
  <si>
    <t>Retirada de pontos elétricos (luminárias, interruptores e tomadas)</t>
  </si>
  <si>
    <t>010240</t>
  </si>
  <si>
    <t>02.13</t>
  </si>
  <si>
    <t>Pontos de luminarias a ser trocadas</t>
  </si>
  <si>
    <t>180109</t>
  </si>
  <si>
    <t>TOTAL  DO  ITEM 11</t>
  </si>
  <si>
    <t>12.03</t>
  </si>
  <si>
    <t>13</t>
  </si>
  <si>
    <t>13.01</t>
  </si>
  <si>
    <t>13.02</t>
  </si>
  <si>
    <t>TOTAL  DO  ITEM 03</t>
  </si>
  <si>
    <t>02.14</t>
  </si>
  <si>
    <t>090509</t>
  </si>
  <si>
    <t>Sera conforme a Lista do Projeto de Lógica</t>
  </si>
  <si>
    <t>Sera conforme a Lista do Projeto de CFTV</t>
  </si>
  <si>
    <t xml:space="preserve">Fornecimento e Instalação de PISO ELEVADO nas dimensões de 600x600x25mm em placas de pedra (Matacão Metamórfico), auto portante e com pedestais regulaveis na altura de 54 cm em Polipropileno. </t>
  </si>
  <si>
    <t>ARMADOR</t>
  </si>
  <si>
    <t>CANTONEIRA ACO ABAS IGUAIS (QUALQUER BITOLA), E = 1/8</t>
  </si>
  <si>
    <t>KG</t>
  </si>
  <si>
    <t>SINAPI 10952</t>
  </si>
  <si>
    <t>CANTONEIRA ACO ABAS IGUAIS (QUALQUER BITOLA), E = 3/16</t>
  </si>
  <si>
    <t>SINAPI 10953</t>
  </si>
  <si>
    <t>ESTRUTURAL</t>
  </si>
  <si>
    <t>kg</t>
  </si>
  <si>
    <t>TOTAL  DO  ITEM 04</t>
  </si>
  <si>
    <t>CANTONEIRA DE ACO ABAS IGUAIS (QUALQUER BITOLA), E = 1/4</t>
  </si>
  <si>
    <t>SINAPI 4777</t>
  </si>
  <si>
    <t>PARAFUSO DE ACO TIPO CHUMBADOR PARABOLT, DIAMETRO 1/2", COMPRIMENTO 75 MM</t>
  </si>
  <si>
    <t>SINAPI 11963</t>
  </si>
  <si>
    <t>Parafuso tipo chumbador Parabolt</t>
  </si>
  <si>
    <t>Pintura com tinta esmalte sintético, marcas de referência Suvinil, Coral ou Metalatex, a duas demãos, inclusive fundo anticorrosivo a uma demão, em metal</t>
  </si>
  <si>
    <t>Para viga metalica - plenario</t>
  </si>
  <si>
    <t xml:space="preserve">Para viga metalica - plenario </t>
  </si>
  <si>
    <t>05.04</t>
  </si>
  <si>
    <t>05.05</t>
  </si>
  <si>
    <t>06.03</t>
  </si>
  <si>
    <t>08.17</t>
  </si>
  <si>
    <t>08.18</t>
  </si>
  <si>
    <t>09.09</t>
  </si>
  <si>
    <t>09.10</t>
  </si>
  <si>
    <t>09.11</t>
  </si>
  <si>
    <t>09.12</t>
  </si>
  <si>
    <t>09.13</t>
  </si>
  <si>
    <t>09.14</t>
  </si>
  <si>
    <t>09.15</t>
  </si>
  <si>
    <t>09.16</t>
  </si>
  <si>
    <t>11.04</t>
  </si>
  <si>
    <t>11.05</t>
  </si>
  <si>
    <t>11.06</t>
  </si>
  <si>
    <t>11.07</t>
  </si>
  <si>
    <t>11.08</t>
  </si>
  <si>
    <t>13.03</t>
  </si>
  <si>
    <t>13.04</t>
  </si>
  <si>
    <t>13.05</t>
  </si>
  <si>
    <t>13.06</t>
  </si>
  <si>
    <t>13.07</t>
  </si>
  <si>
    <t>13.08</t>
  </si>
  <si>
    <t>14</t>
  </si>
  <si>
    <t>14.01</t>
  </si>
  <si>
    <t>14.02</t>
  </si>
  <si>
    <t>TOTAL  DO  ITEM 14</t>
  </si>
  <si>
    <t>TOTAL DO  ITEM 13</t>
  </si>
  <si>
    <t>TOTAL  DO  ITEM 12</t>
  </si>
  <si>
    <t>TOTAL DO ITEM 09</t>
  </si>
  <si>
    <t>TOTAL  DO  ITEM 07</t>
  </si>
  <si>
    <t>TOTAL DO  ITEM 06</t>
  </si>
  <si>
    <t>TOTAL  DO  ITEM  05</t>
  </si>
  <si>
    <t>DO ITEM 08.01 ATÉ 08.18</t>
  </si>
  <si>
    <t>DO ITEM 09.01 ATÉ 09.16</t>
  </si>
  <si>
    <t>Projetor marca de referência tecnowatt PL 400MA com lâmpada Vapor de Mercúrio 400W</t>
  </si>
  <si>
    <t>200722</t>
  </si>
  <si>
    <t>Eletroduto de PVC rígido roscável, diâm. 3/4" (25mm), inclusive conexões</t>
  </si>
  <si>
    <t>151126</t>
  </si>
  <si>
    <t>Fio de cobre termoplástico, com isolamento para 750V, seção de 2.5 mm2</t>
  </si>
  <si>
    <t>151402</t>
  </si>
  <si>
    <t>Composição 15</t>
  </si>
  <si>
    <t>Composição 18</t>
  </si>
  <si>
    <t>Viga metalica em cantoneira de 1. 1/2 x 1/8", 1.1/2 X 3/16" e 2 X 1/4" (KG)</t>
  </si>
  <si>
    <t>Viga metalica em cantoneira de 1. 1/2 x 1/8", 1.1/2 X 3/16" e 2 X 1/4", conforme projeto</t>
  </si>
  <si>
    <t>Porta nova de entrada do plenário e porta lateral do térreo</t>
  </si>
  <si>
    <t>Parede Externa = 257,57 x 7,75 = 1.996,16 + 16,84 + 7,27 - 76,42m² (detalhamento em madeira na fachada externa da edificação)</t>
  </si>
  <si>
    <t>Lixamento de parede com pintura antiga PVA para recebimento de nova camada de tinta</t>
  </si>
  <si>
    <t xml:space="preserve">Fornecimento de material e mão de obra para instalação de Gesso acartonado RU, estruturado com perfil  cantoneira e perfil F530 para fechamento de Beiral de telhado </t>
  </si>
  <si>
    <t>Em todo o beiral da edificação perímetro da edificação 78,50m x 0,50m largura do beiral = 39,25m²</t>
  </si>
  <si>
    <t>20% da perda, devido a retirada para pintura</t>
  </si>
  <si>
    <t>Luminaria sobrepor compl.,corpo ch. aço pintada branca,refletor aletas parabólicas alum.alta pureza e refletância,2 lâmp.fluor.tubulares de 32W/127V, reator duplo 127V,part.ráp.AFP, soq. antivib.,ref. CAA01- S232 Lumicenter ou equ.</t>
  </si>
  <si>
    <t>Substituir as luminárias de todas os cômodos, execeto banheiros</t>
  </si>
  <si>
    <t>Luminária para uma lâmpada fluorescente 40W, completa, c/ reator simples-127V partida rápida alto fator de potência, soquete antivibratório e lâmpada fluorescente 40W-127V</t>
  </si>
  <si>
    <t>Substituir as luminárias dos banheiros</t>
  </si>
  <si>
    <t>Para Plenária</t>
  </si>
  <si>
    <t>Considerado 3m por luminária, 78*3=234</t>
  </si>
  <si>
    <t>COMPOSIÇÃO 13</t>
  </si>
  <si>
    <t>Abertura e fechamento de rasgos em alvenaria, para passagem de tubulações, diâm. 1/2" a 1" m 8,89</t>
  </si>
  <si>
    <t xml:space="preserve">142201 </t>
  </si>
  <si>
    <t>02.15</t>
  </si>
  <si>
    <t>02.16</t>
  </si>
  <si>
    <t>Para a colocação dos eletrodutos dos pontos de lógica e CFTV 90+63=153,00m</t>
  </si>
  <si>
    <t>Calçadas entorno da edificação</t>
  </si>
  <si>
    <t xml:space="preserve">130209 </t>
  </si>
  <si>
    <t xml:space="preserve">Piso de cimentado camurçado executado com argamassa de cimento e areia no traço 1:3, esp. 3.0cm </t>
  </si>
  <si>
    <t>PAV. Subsolo</t>
  </si>
  <si>
    <t>PAV. Térreo</t>
  </si>
  <si>
    <t>PAV. TÉRREO E Térreo</t>
  </si>
  <si>
    <t>Piso novo med 0,55x0,55 (20 peças)</t>
  </si>
  <si>
    <t>Piso para ampliação da plenária</t>
  </si>
  <si>
    <t>Tabeira da área ampliada</t>
  </si>
  <si>
    <t>Porta Lavabo (sala presidente) e banheiro da sala da TV câmara</t>
  </si>
  <si>
    <t>COMPOSIÇÃO 18</t>
  </si>
  <si>
    <t xml:space="preserve">020339 </t>
  </si>
  <si>
    <t xml:space="preserve">Locação de andaime metálico para trabalho em fachada de edifíco (aluguel de 1 m² por 1 mês) inclusive frete, montagem e desmontagem </t>
  </si>
  <si>
    <t>Para pintura da fachada (235m² ) e troca do gesso interno ( 150m²)</t>
  </si>
  <si>
    <t>DATA BASE - ABRIL/2016</t>
  </si>
  <si>
    <t>CÂMARA MUNICIPAL DE SANTA MARIA DE JETIBÁ-ES</t>
  </si>
  <si>
    <t>Tapume Telha Metálica Ondulada 0,50mm Branca h=2,20m, incl. montagem estr. mad. 8"x8", c/adesivo "IOPES" 60x60cm a cada 10m, incl. faixas pint. esmalte sint. cores azul c/ h=30cm e rosa c/ h=10cm (Reaproveitamento 2x)</t>
  </si>
  <si>
    <t xml:space="preserve">m </t>
  </si>
  <si>
    <t>Barracão para almoxarifado área de 10.90m2, de chapa de compensado de 12mm e pontalete 8x8cm, piso cimentado e cobertura de telhas de fibrocimento de 6mm, incl. ponto de luz, conf. projeto (1 utilização)</t>
  </si>
  <si>
    <t>Refeitório com paredes de chapa de compens. 12mm e pontaletes 8x8cm, piso ciment. e cob. de telhas fibroc. 6mm, incl. ponto de luz e cx. de inspeção (cons. 1.21 m2/func./turno), conf. projeto (1 utilização)</t>
  </si>
  <si>
    <t>01.02</t>
  </si>
  <si>
    <t>01.03</t>
  </si>
  <si>
    <t>01.05</t>
  </si>
  <si>
    <t>med A</t>
  </si>
  <si>
    <t>Med B</t>
  </si>
  <si>
    <t>Telhado = 360,00m² + 10% (considerando perda de telha)</t>
  </si>
  <si>
    <t>Considerado 6m por luminária, 78*16,2=1264,00</t>
  </si>
  <si>
    <t>Composição 03</t>
  </si>
  <si>
    <t>12.04</t>
  </si>
  <si>
    <t>Ponto de água fria (lavatório, tanque, pia de cozinha, etc...)</t>
  </si>
  <si>
    <t>12.05</t>
  </si>
  <si>
    <t>Ponto para esgoto primário (vaso sanitário)</t>
  </si>
  <si>
    <t>12.06</t>
  </si>
  <si>
    <t>Ponto para esgoto secundário (pia, lavatório, mictório, tanque, bidê, etc...)</t>
  </si>
  <si>
    <t>15</t>
  </si>
  <si>
    <t>REDE DE PROTEÇÃO CONTRA INCÊNDIO</t>
  </si>
  <si>
    <t>ABRIGO PARA HIDRANTE, 90X60X17CM, COM REGISTRO GLOBO ANGULAR 45º 2.1/2", ADAPTADOR STORZ 2.1/2", MANGUEIRA DE INCÊNDIO 20M, REDUÇÃO 2.1/2X1.1/2" E ESGUICHO EM LATÃO 1.1/2" - FORNECIMENTO E INSTALAÇÃO</t>
  </si>
  <si>
    <t>15.01</t>
  </si>
  <si>
    <t>EXTINTOR INCENDIO AGUA-PRESSURIZADA 10L INCL SUPORTE PAREDE CARGA COMPLETA FORNECIMENTO E COLOCACAO</t>
  </si>
  <si>
    <t>EXTINTOR INCENDIO TP PO QUIMICO 6KG - FORNECIMENTO E INSTALACAO</t>
  </si>
  <si>
    <t>Ponto para iluminação de emergência completo, inclusive bloco autônomo de iluminação 2x9W com tomada universal</t>
  </si>
  <si>
    <t>15.02</t>
  </si>
  <si>
    <t>15.03</t>
  </si>
  <si>
    <t>15.04</t>
  </si>
  <si>
    <t>15.05</t>
  </si>
  <si>
    <t>Placa de sinalização de segurança CODIGO 14 - 315/158(NBR 13.434); CÓDIGO S3(NT 14/2010-ES) ("SAIDA DE EMERGÊNCIA" - seta vertical)</t>
  </si>
  <si>
    <t>TUBO DE AÇO GALVANIZADO COM COSTURA 2.1/2" (65MM), INCLUSIVE CONEXOES - FORNECIMENTO E INSTALACAO</t>
  </si>
  <si>
    <t>15.06</t>
  </si>
  <si>
    <t>15.07</t>
  </si>
  <si>
    <t>TOTAL  DO  ITEM 15</t>
  </si>
  <si>
    <t>Fornecimento e instalação de Detector de fumaça óptico endereçavel Bivolt 12/24V para parede ou teto</t>
  </si>
  <si>
    <t>Fornecimento e instalação de Central de alarme de incêndio endereçável, capacidade até: 256 endereços, 4 laços com bateria Ref. Walmonof, Abafire, Deltafire ou equivalente</t>
  </si>
  <si>
    <t>15.08</t>
  </si>
  <si>
    <t>5º mês</t>
  </si>
  <si>
    <t>6º mês</t>
  </si>
</sst>
</file>

<file path=xl/styles.xml><?xml version="1.0" encoding="utf-8"?>
<styleSheet xmlns="http://schemas.openxmlformats.org/spreadsheetml/2006/main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0000"/>
    <numFmt numFmtId="167" formatCode="#,##0.0000"/>
    <numFmt numFmtId="168" formatCode="_(&quot;R$&quot;* #,##0.00_);_(&quot;R$&quot;* \(#,##0.00\);_(&quot;R$&quot;* \-??_);_(@_)"/>
    <numFmt numFmtId="169" formatCode="_(* #,##0.00_);_(* \(#,##0.00\);_(* \-??_);_(@_)"/>
    <numFmt numFmtId="170" formatCode="#,##0.000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3" tint="0.39997558519241921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5"/>
      <name val="Arial"/>
      <family val="2"/>
    </font>
    <font>
      <b/>
      <sz val="17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sz val="9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Calibri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rgb="FFFFFFFF"/>
        <bgColor indexed="64"/>
      </patternFill>
    </fill>
    <fill>
      <patternFill patternType="solid">
        <fgColor rgb="FFF2F5F9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rgb="FFD5CDB5"/>
      </left>
      <right/>
      <top/>
      <bottom style="medium">
        <color rgb="FFD5CDB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9">
    <xf numFmtId="0" fontId="0" fillId="0" borderId="0"/>
    <xf numFmtId="0" fontId="2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8" fontId="1" fillId="0" borderId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3" fillId="6" borderId="45" applyNumberFormat="0" applyFont="0" applyAlignment="0" applyProtection="0"/>
    <xf numFmtId="0" fontId="1" fillId="6" borderId="45" applyNumberFormat="0" applyFont="0" applyAlignment="0" applyProtection="0"/>
    <xf numFmtId="9" fontId="1" fillId="0" borderId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4" fillId="0" borderId="46" applyNumberFormat="0" applyFill="0" applyAlignment="0" applyProtection="0"/>
    <xf numFmtId="0" fontId="14" fillId="0" borderId="46" applyNumberFormat="0" applyFill="0" applyAlignment="0" applyProtection="0"/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4" fillId="9" borderId="0" applyNumberFormat="0" applyBorder="0" applyAlignment="0" applyProtection="0"/>
    <xf numFmtId="0" fontId="25" fillId="21" borderId="52" applyNumberFormat="0" applyAlignment="0" applyProtection="0"/>
    <xf numFmtId="0" fontId="26" fillId="22" borderId="53" applyNumberFormat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6" borderId="0" applyNumberFormat="0" applyBorder="0" applyAlignment="0" applyProtection="0"/>
    <xf numFmtId="0" fontId="27" fillId="12" borderId="52" applyNumberFormat="0" applyAlignment="0" applyProtection="0"/>
    <xf numFmtId="0" fontId="28" fillId="8" borderId="0" applyNumberFormat="0" applyBorder="0" applyAlignment="0" applyProtection="0"/>
    <xf numFmtId="0" fontId="29" fillId="27" borderId="0" applyNumberFormat="0" applyBorder="0" applyAlignment="0" applyProtection="0"/>
    <xf numFmtId="0" fontId="1" fillId="0" borderId="0"/>
    <xf numFmtId="0" fontId="1" fillId="0" borderId="0"/>
    <xf numFmtId="0" fontId="1" fillId="28" borderId="45" applyNumberFormat="0" applyAlignment="0" applyProtection="0"/>
    <xf numFmtId="0" fontId="1" fillId="6" borderId="45" applyNumberFormat="0" applyFont="0" applyAlignment="0" applyProtection="0"/>
    <xf numFmtId="0" fontId="1" fillId="6" borderId="45" applyNumberFormat="0" applyFont="0" applyAlignment="0" applyProtection="0"/>
    <xf numFmtId="9" fontId="1" fillId="0" borderId="0" applyFont="0" applyFill="0" applyBorder="0" applyAlignment="0" applyProtection="0"/>
    <xf numFmtId="0" fontId="30" fillId="21" borderId="54" applyNumberFormat="0" applyAlignment="0" applyProtection="0"/>
    <xf numFmtId="169" fontId="1" fillId="0" borderId="0" applyFill="0" applyBorder="0" applyAlignment="0" applyProtection="0"/>
    <xf numFmtId="0" fontId="31" fillId="0" borderId="0" applyNumberFormat="0" applyFill="0" applyBorder="0" applyAlignment="0" applyProtection="0"/>
    <xf numFmtId="169" fontId="1" fillId="0" borderId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2" borderId="0" applyNumberFormat="0" applyBorder="0" applyAlignment="0" applyProtection="0"/>
    <xf numFmtId="0" fontId="22" fillId="35" borderId="0" applyNumberFormat="0" applyBorder="0" applyAlignment="0" applyProtection="0"/>
    <xf numFmtId="0" fontId="22" fillId="38" borderId="0" applyNumberFormat="0" applyBorder="0" applyAlignment="0" applyProtection="0"/>
    <xf numFmtId="0" fontId="23" fillId="39" borderId="0" applyNumberFormat="0" applyBorder="0" applyAlignment="0" applyProtection="0"/>
    <xf numFmtId="0" fontId="23" fillId="36" borderId="0" applyNumberFormat="0" applyBorder="0" applyAlignment="0" applyProtection="0"/>
    <xf numFmtId="0" fontId="23" fillId="37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4" fillId="31" borderId="0" applyNumberFormat="0" applyBorder="0" applyAlignment="0" applyProtection="0"/>
    <xf numFmtId="0" fontId="25" fillId="43" borderId="52" applyNumberFormat="0" applyAlignment="0" applyProtection="0"/>
    <xf numFmtId="0" fontId="26" fillId="44" borderId="53" applyNumberFormat="0" applyAlignment="0" applyProtection="0"/>
    <xf numFmtId="0" fontId="32" fillId="0" borderId="55" applyNumberFormat="0" applyFill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8" borderId="0" applyNumberFormat="0" applyBorder="0" applyAlignment="0" applyProtection="0"/>
    <xf numFmtId="0" fontId="27" fillId="34" borderId="52" applyNumberFormat="0" applyAlignment="0" applyProtection="0"/>
    <xf numFmtId="0" fontId="28" fillId="30" borderId="0" applyNumberFormat="0" applyBorder="0" applyAlignment="0" applyProtection="0"/>
    <xf numFmtId="0" fontId="29" fillId="49" borderId="0" applyNumberFormat="0" applyBorder="0" applyAlignment="0" applyProtection="0"/>
    <xf numFmtId="0" fontId="30" fillId="43" borderId="54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36" fillId="0" borderId="57" applyNumberFormat="0" applyFill="0" applyAlignment="0" applyProtection="0"/>
    <xf numFmtId="0" fontId="36" fillId="0" borderId="0" applyNumberFormat="0" applyFill="0" applyBorder="0" applyAlignment="0" applyProtection="0"/>
    <xf numFmtId="0" fontId="17" fillId="0" borderId="58" applyNumberFormat="0" applyFill="0" applyAlignment="0" applyProtection="0"/>
  </cellStyleXfs>
  <cellXfs count="433">
    <xf numFmtId="0" fontId="0" fillId="0" borderId="0" xfId="0"/>
    <xf numFmtId="4" fontId="1" fillId="0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horizontal="right" vertical="center"/>
    </xf>
    <xf numFmtId="10" fontId="11" fillId="0" borderId="1" xfId="2" applyNumberFormat="1" applyFont="1" applyBorder="1" applyAlignment="1">
      <alignment horizontal="center" vertical="center"/>
    </xf>
    <xf numFmtId="0" fontId="6" fillId="0" borderId="0" xfId="0" applyFont="1"/>
    <xf numFmtId="10" fontId="6" fillId="0" borderId="1" xfId="2" applyNumberFormat="1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0" fillId="0" borderId="0" xfId="0" applyAlignment="1">
      <alignment wrapText="1"/>
    </xf>
    <xf numFmtId="0" fontId="11" fillId="0" borderId="2" xfId="0" applyFont="1" applyFill="1" applyBorder="1" applyAlignment="1">
      <alignment vertical="center"/>
    </xf>
    <xf numFmtId="165" fontId="6" fillId="3" borderId="1" xfId="3" applyFont="1" applyFill="1" applyBorder="1" applyAlignment="1">
      <alignment horizontal="center" vertical="center"/>
    </xf>
    <xf numFmtId="10" fontId="6" fillId="3" borderId="1" xfId="2" applyNumberFormat="1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vertical="center"/>
    </xf>
    <xf numFmtId="49" fontId="6" fillId="0" borderId="22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4" fillId="0" borderId="0" xfId="3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justify" vertical="center"/>
    </xf>
    <xf numFmtId="4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justify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justify"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1" xfId="0" quotePrefix="1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5" fontId="4" fillId="0" borderId="0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1" fillId="0" borderId="0" xfId="0" applyFont="1" applyFill="1" applyBorder="1" applyAlignment="1">
      <alignment vertical="center"/>
    </xf>
    <xf numFmtId="165" fontId="6" fillId="0" borderId="1" xfId="3" applyFont="1" applyFill="1" applyBorder="1" applyAlignment="1">
      <alignment horizontal="center" vertical="center"/>
    </xf>
    <xf numFmtId="10" fontId="6" fillId="0" borderId="1" xfId="2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0" fontId="6" fillId="0" borderId="0" xfId="0" applyNumberFormat="1" applyFont="1" applyAlignment="1">
      <alignment vertical="center"/>
    </xf>
    <xf numFmtId="10" fontId="11" fillId="0" borderId="5" xfId="2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1" fillId="0" borderId="32" xfId="0" applyFont="1" applyFill="1" applyBorder="1" applyAlignment="1">
      <alignment vertical="center"/>
    </xf>
    <xf numFmtId="10" fontId="6" fillId="0" borderId="23" xfId="2" applyNumberFormat="1" applyFont="1" applyBorder="1" applyAlignment="1">
      <alignment horizontal="center" vertical="center"/>
    </xf>
    <xf numFmtId="10" fontId="6" fillId="0" borderId="23" xfId="2" applyNumberFormat="1" applyFont="1" applyFill="1" applyBorder="1" applyAlignment="1">
      <alignment horizontal="center" vertical="center"/>
    </xf>
    <xf numFmtId="10" fontId="6" fillId="3" borderId="23" xfId="2" applyNumberFormat="1" applyFont="1" applyFill="1" applyBorder="1" applyAlignment="1">
      <alignment horizontal="center" vertical="center"/>
    </xf>
    <xf numFmtId="4" fontId="11" fillId="4" borderId="39" xfId="3" applyNumberFormat="1" applyFont="1" applyFill="1" applyBorder="1" applyAlignment="1">
      <alignment horizontal="center" vertical="center"/>
    </xf>
    <xf numFmtId="10" fontId="11" fillId="4" borderId="39" xfId="2" applyNumberFormat="1" applyFont="1" applyFill="1" applyBorder="1" applyAlignment="1">
      <alignment horizontal="center" vertical="center"/>
    </xf>
    <xf numFmtId="165" fontId="11" fillId="4" borderId="39" xfId="3" applyFont="1" applyFill="1" applyBorder="1" applyAlignment="1">
      <alignment horizontal="center" vertical="center"/>
    </xf>
    <xf numFmtId="4" fontId="11" fillId="4" borderId="39" xfId="0" applyNumberFormat="1" applyFont="1" applyFill="1" applyBorder="1" applyAlignment="1">
      <alignment horizontal="center" vertical="center"/>
    </xf>
    <xf numFmtId="10" fontId="11" fillId="4" borderId="40" xfId="2" applyNumberFormat="1" applyFont="1" applyFill="1" applyBorder="1" applyAlignment="1">
      <alignment horizontal="center" vertical="center"/>
    </xf>
    <xf numFmtId="165" fontId="11" fillId="0" borderId="1" xfId="3" applyFont="1" applyBorder="1" applyAlignment="1">
      <alignment horizontal="center" vertical="center"/>
    </xf>
    <xf numFmtId="0" fontId="11" fillId="0" borderId="14" xfId="0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horizontal="center" vertical="center"/>
    </xf>
    <xf numFmtId="10" fontId="11" fillId="2" borderId="1" xfId="2" applyNumberFormat="1" applyFont="1" applyFill="1" applyBorder="1" applyAlignment="1">
      <alignment horizontal="center" vertical="center"/>
    </xf>
    <xf numFmtId="10" fontId="11" fillId="2" borderId="23" xfId="2" applyNumberFormat="1" applyFont="1" applyFill="1" applyBorder="1" applyAlignment="1">
      <alignment horizontal="center" vertical="center"/>
    </xf>
    <xf numFmtId="167" fontId="1" fillId="0" borderId="0" xfId="0" applyNumberFormat="1" applyFont="1" applyFill="1" applyAlignment="1">
      <alignment horizontal="right" vertical="center"/>
    </xf>
    <xf numFmtId="0" fontId="11" fillId="0" borderId="27" xfId="0" applyFont="1" applyBorder="1" applyAlignment="1">
      <alignment wrapText="1"/>
    </xf>
    <xf numFmtId="0" fontId="11" fillId="0" borderId="27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4" fontId="4" fillId="0" borderId="42" xfId="0" applyNumberFormat="1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49" fontId="11" fillId="0" borderId="43" xfId="0" applyNumberFormat="1" applyFont="1" applyBorder="1" applyAlignment="1">
      <alignment horizontal="center" vertical="center"/>
    </xf>
    <xf numFmtId="49" fontId="6" fillId="0" borderId="44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6" fillId="0" borderId="3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left" vertical="center"/>
    </xf>
    <xf numFmtId="49" fontId="11" fillId="5" borderId="3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/>
    </xf>
    <xf numFmtId="49" fontId="11" fillId="5" borderId="23" xfId="0" applyNumberFormat="1" applyFont="1" applyFill="1" applyBorder="1" applyAlignment="1">
      <alignment horizontal="left" vertical="center"/>
    </xf>
    <xf numFmtId="49" fontId="6" fillId="0" borderId="22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 wrapText="1"/>
    </xf>
    <xf numFmtId="49" fontId="11" fillId="0" borderId="29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4" fillId="0" borderId="41" xfId="0" applyNumberFormat="1" applyFont="1" applyFill="1" applyBorder="1" applyAlignment="1">
      <alignment horizontal="justify" vertical="center" wrapText="1"/>
    </xf>
    <xf numFmtId="0" fontId="11" fillId="0" borderId="20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11" fillId="0" borderId="5" xfId="0" applyNumberFormat="1" applyFont="1" applyFill="1" applyBorder="1" applyAlignment="1">
      <alignment horizontal="justify" vertical="center" wrapText="1"/>
    </xf>
    <xf numFmtId="0" fontId="6" fillId="0" borderId="7" xfId="0" applyNumberFormat="1" applyFont="1" applyFill="1" applyBorder="1" applyAlignment="1">
      <alignment vertical="center" wrapText="1"/>
    </xf>
    <xf numFmtId="0" fontId="0" fillId="0" borderId="0" xfId="0" applyNumberFormat="1"/>
    <xf numFmtId="0" fontId="6" fillId="0" borderId="3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justify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23" xfId="0" applyNumberFormat="1" applyFont="1" applyFill="1" applyBorder="1" applyAlignment="1">
      <alignment horizontal="left" vertical="center"/>
    </xf>
    <xf numFmtId="49" fontId="6" fillId="0" borderId="29" xfId="0" applyNumberFormat="1" applyFont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justify" vertical="center" wrapText="1"/>
    </xf>
    <xf numFmtId="0" fontId="0" fillId="0" borderId="0" xfId="0"/>
    <xf numFmtId="0" fontId="15" fillId="0" borderId="41" xfId="7" applyFont="1" applyFill="1" applyBorder="1"/>
    <xf numFmtId="0" fontId="1" fillId="0" borderId="0" xfId="7"/>
    <xf numFmtId="0" fontId="18" fillId="0" borderId="15" xfId="7" applyFont="1" applyFill="1" applyBorder="1" applyAlignment="1">
      <alignment horizontal="center" vertical="center"/>
    </xf>
    <xf numFmtId="49" fontId="6" fillId="0" borderId="41" xfId="7" applyNumberFormat="1" applyFont="1" applyFill="1" applyBorder="1" applyAlignment="1">
      <alignment horizontal="center" vertical="center"/>
    </xf>
    <xf numFmtId="49" fontId="19" fillId="2" borderId="31" xfId="7" applyNumberFormat="1" applyFont="1" applyFill="1" applyBorder="1" applyAlignment="1">
      <alignment vertical="center"/>
    </xf>
    <xf numFmtId="0" fontId="19" fillId="2" borderId="2" xfId="7" applyFont="1" applyFill="1" applyBorder="1" applyAlignment="1">
      <alignment vertical="center"/>
    </xf>
    <xf numFmtId="0" fontId="19" fillId="2" borderId="2" xfId="7" applyFont="1" applyFill="1" applyBorder="1" applyAlignment="1">
      <alignment horizontal="center" vertical="center"/>
    </xf>
    <xf numFmtId="167" fontId="19" fillId="2" borderId="2" xfId="7" applyNumberFormat="1" applyFont="1" applyFill="1" applyBorder="1" applyAlignment="1">
      <alignment vertical="center"/>
    </xf>
    <xf numFmtId="4" fontId="19" fillId="2" borderId="2" xfId="7" applyNumberFormat="1" applyFont="1" applyFill="1" applyBorder="1" applyAlignment="1">
      <alignment vertical="center"/>
    </xf>
    <xf numFmtId="4" fontId="19" fillId="2" borderId="2" xfId="7" applyNumberFormat="1" applyFont="1" applyFill="1" applyBorder="1" applyAlignment="1">
      <alignment horizontal="center" vertical="center"/>
    </xf>
    <xf numFmtId="4" fontId="19" fillId="2" borderId="32" xfId="7" applyNumberFormat="1" applyFont="1" applyFill="1" applyBorder="1" applyAlignment="1">
      <alignment vertical="center"/>
    </xf>
    <xf numFmtId="0" fontId="15" fillId="0" borderId="49" xfId="7" applyFont="1" applyFill="1" applyBorder="1" applyAlignment="1">
      <alignment horizontal="justify" vertical="center" wrapText="1"/>
    </xf>
    <xf numFmtId="0" fontId="15" fillId="0" borderId="50" xfId="7" applyFont="1" applyFill="1" applyBorder="1" applyAlignment="1">
      <alignment horizontal="center" vertical="center"/>
    </xf>
    <xf numFmtId="0" fontId="15" fillId="0" borderId="17" xfId="7" applyFont="1" applyFill="1" applyBorder="1" applyAlignment="1">
      <alignment horizontal="center" vertical="center"/>
    </xf>
    <xf numFmtId="167" fontId="15" fillId="0" borderId="17" xfId="7" applyNumberFormat="1" applyFont="1" applyFill="1" applyBorder="1" applyAlignment="1">
      <alignment horizontal="center" vertical="center"/>
    </xf>
    <xf numFmtId="4" fontId="15" fillId="0" borderId="17" xfId="7" applyNumberFormat="1" applyFont="1" applyFill="1" applyBorder="1" applyAlignment="1">
      <alignment horizontal="center" vertical="center"/>
    </xf>
    <xf numFmtId="4" fontId="15" fillId="0" borderId="35" xfId="7" applyNumberFormat="1" applyFont="1" applyFill="1" applyBorder="1" applyAlignment="1">
      <alignment horizontal="center" vertical="center"/>
    </xf>
    <xf numFmtId="0" fontId="20" fillId="0" borderId="22" xfId="7" applyFont="1" applyFill="1" applyBorder="1" applyAlignment="1">
      <alignment vertical="center" wrapText="1"/>
    </xf>
    <xf numFmtId="0" fontId="20" fillId="0" borderId="1" xfId="7" applyFont="1" applyFill="1" applyBorder="1" applyAlignment="1">
      <alignment horizontal="center" vertical="center" wrapText="1"/>
    </xf>
    <xf numFmtId="0" fontId="20" fillId="0" borderId="1" xfId="7" quotePrefix="1" applyFont="1" applyFill="1" applyBorder="1" applyAlignment="1">
      <alignment horizontal="center" vertical="center" wrapText="1"/>
    </xf>
    <xf numFmtId="167" fontId="20" fillId="0" borderId="1" xfId="7" applyNumberFormat="1" applyFont="1" applyFill="1" applyBorder="1" applyAlignment="1">
      <alignment horizontal="right" vertical="center" wrapText="1"/>
    </xf>
    <xf numFmtId="4" fontId="20" fillId="0" borderId="1" xfId="7" applyNumberFormat="1" applyFont="1" applyFill="1" applyBorder="1" applyAlignment="1">
      <alignment horizontal="right" vertical="center" wrapText="1"/>
    </xf>
    <xf numFmtId="4" fontId="15" fillId="0" borderId="1" xfId="7" applyNumberFormat="1" applyFont="1" applyFill="1" applyBorder="1" applyAlignment="1">
      <alignment horizontal="center" vertical="center"/>
    </xf>
    <xf numFmtId="4" fontId="15" fillId="0" borderId="23" xfId="7" applyNumberFormat="1" applyFont="1" applyFill="1" applyBorder="1" applyAlignment="1">
      <alignment vertical="center"/>
    </xf>
    <xf numFmtId="0" fontId="18" fillId="0" borderId="28" xfId="7" applyFont="1" applyFill="1" applyBorder="1" applyAlignment="1">
      <alignment horizontal="justify" vertical="center" wrapText="1"/>
    </xf>
    <xf numFmtId="0" fontId="15" fillId="0" borderId="10" xfId="7" applyFont="1" applyFill="1" applyBorder="1" applyAlignment="1">
      <alignment vertical="center"/>
    </xf>
    <xf numFmtId="0" fontId="15" fillId="0" borderId="10" xfId="7" applyFont="1" applyFill="1" applyBorder="1" applyAlignment="1">
      <alignment horizontal="center" vertical="center"/>
    </xf>
    <xf numFmtId="167" fontId="15" fillId="0" borderId="10" xfId="7" applyNumberFormat="1" applyFont="1" applyFill="1" applyBorder="1" applyAlignment="1">
      <alignment vertical="center"/>
    </xf>
    <xf numFmtId="4" fontId="15" fillId="0" borderId="10" xfId="7" applyNumberFormat="1" applyFont="1" applyFill="1" applyBorder="1" applyAlignment="1">
      <alignment vertical="center"/>
    </xf>
    <xf numFmtId="4" fontId="15" fillId="0" borderId="10" xfId="7" applyNumberFormat="1" applyFont="1" applyFill="1" applyBorder="1" applyAlignment="1">
      <alignment horizontal="center" vertical="center"/>
    </xf>
    <xf numFmtId="4" fontId="18" fillId="0" borderId="33" xfId="7" applyNumberFormat="1" applyFont="1" applyFill="1" applyBorder="1" applyAlignment="1">
      <alignment vertical="center"/>
    </xf>
    <xf numFmtId="0" fontId="15" fillId="0" borderId="14" xfId="7" applyFont="1" applyFill="1" applyBorder="1" applyAlignment="1">
      <alignment horizontal="justify" vertical="center" wrapText="1"/>
    </xf>
    <xf numFmtId="0" fontId="15" fillId="0" borderId="0" xfId="7" applyFont="1" applyFill="1" applyBorder="1" applyAlignment="1">
      <alignment vertical="center"/>
    </xf>
    <xf numFmtId="0" fontId="15" fillId="0" borderId="0" xfId="7" applyFont="1" applyFill="1" applyBorder="1" applyAlignment="1">
      <alignment horizontal="center" vertical="center"/>
    </xf>
    <xf numFmtId="167" fontId="15" fillId="0" borderId="0" xfId="7" applyNumberFormat="1" applyFont="1" applyFill="1" applyBorder="1" applyAlignment="1">
      <alignment vertical="center"/>
    </xf>
    <xf numFmtId="4" fontId="15" fillId="0" borderId="0" xfId="7" applyNumberFormat="1" applyFont="1" applyFill="1" applyBorder="1" applyAlignment="1">
      <alignment vertical="center"/>
    </xf>
    <xf numFmtId="4" fontId="15" fillId="0" borderId="0" xfId="7" applyNumberFormat="1" applyFont="1" applyFill="1" applyBorder="1" applyAlignment="1">
      <alignment horizontal="center" vertical="center"/>
    </xf>
    <xf numFmtId="4" fontId="15" fillId="0" borderId="12" xfId="7" applyNumberFormat="1" applyFont="1" applyFill="1" applyBorder="1" applyAlignment="1">
      <alignment vertical="center"/>
    </xf>
    <xf numFmtId="49" fontId="19" fillId="3" borderId="31" xfId="7" applyNumberFormat="1" applyFont="1" applyFill="1" applyBorder="1" applyAlignment="1">
      <alignment vertical="center"/>
    </xf>
    <xf numFmtId="0" fontId="19" fillId="3" borderId="2" xfId="7" applyFont="1" applyFill="1" applyBorder="1" applyAlignment="1">
      <alignment vertical="center"/>
    </xf>
    <xf numFmtId="0" fontId="19" fillId="3" borderId="2" xfId="7" applyFont="1" applyFill="1" applyBorder="1" applyAlignment="1">
      <alignment horizontal="center" vertical="center"/>
    </xf>
    <xf numFmtId="167" fontId="19" fillId="3" borderId="2" xfId="7" applyNumberFormat="1" applyFont="1" applyFill="1" applyBorder="1" applyAlignment="1">
      <alignment vertical="center"/>
    </xf>
    <xf numFmtId="4" fontId="19" fillId="3" borderId="2" xfId="7" applyNumberFormat="1" applyFont="1" applyFill="1" applyBorder="1" applyAlignment="1">
      <alignment vertical="center"/>
    </xf>
    <xf numFmtId="4" fontId="19" fillId="3" borderId="2" xfId="7" applyNumberFormat="1" applyFont="1" applyFill="1" applyBorder="1" applyAlignment="1">
      <alignment horizontal="center" vertical="center"/>
    </xf>
    <xf numFmtId="4" fontId="19" fillId="3" borderId="32" xfId="7" applyNumberFormat="1" applyFont="1" applyFill="1" applyBorder="1" applyAlignment="1">
      <alignment vertical="center"/>
    </xf>
    <xf numFmtId="0" fontId="15" fillId="0" borderId="28" xfId="7" applyFont="1" applyFill="1" applyBorder="1" applyAlignment="1">
      <alignment horizontal="justify" vertical="center" wrapText="1"/>
    </xf>
    <xf numFmtId="0" fontId="15" fillId="0" borderId="1" xfId="7" applyFont="1" applyFill="1" applyBorder="1" applyAlignment="1">
      <alignment horizontal="center" vertical="center"/>
    </xf>
    <xf numFmtId="2" fontId="15" fillId="0" borderId="1" xfId="7" applyNumberFormat="1" applyFont="1" applyFill="1" applyBorder="1" applyAlignment="1">
      <alignment vertical="center"/>
    </xf>
    <xf numFmtId="2" fontId="15" fillId="0" borderId="1" xfId="7" applyNumberFormat="1" applyFont="1" applyFill="1" applyBorder="1" applyAlignment="1">
      <alignment horizontal="center" vertical="center"/>
    </xf>
    <xf numFmtId="4" fontId="15" fillId="0" borderId="1" xfId="7" applyNumberFormat="1" applyFont="1" applyFill="1" applyBorder="1" applyAlignment="1">
      <alignment vertical="center"/>
    </xf>
    <xf numFmtId="2" fontId="15" fillId="0" borderId="23" xfId="7" applyNumberFormat="1" applyFont="1" applyFill="1" applyBorder="1" applyAlignment="1">
      <alignment vertical="center"/>
    </xf>
    <xf numFmtId="0" fontId="15" fillId="0" borderId="1" xfId="7" applyFont="1" applyFill="1" applyBorder="1" applyAlignment="1">
      <alignment horizontal="center" vertical="center" wrapText="1"/>
    </xf>
    <xf numFmtId="0" fontId="1" fillId="0" borderId="0" xfId="7" applyFill="1"/>
    <xf numFmtId="0" fontId="21" fillId="0" borderId="28" xfId="7" applyFont="1" applyFill="1" applyBorder="1" applyAlignment="1">
      <alignment vertical="center"/>
    </xf>
    <xf numFmtId="0" fontId="21" fillId="0" borderId="5" xfId="7" applyFont="1" applyFill="1" applyBorder="1" applyAlignment="1">
      <alignment vertical="center"/>
    </xf>
    <xf numFmtId="0" fontId="21" fillId="0" borderId="5" xfId="7" applyFont="1" applyFill="1" applyBorder="1" applyAlignment="1">
      <alignment horizontal="center" vertical="center"/>
    </xf>
    <xf numFmtId="2" fontId="21" fillId="0" borderId="5" xfId="7" applyNumberFormat="1" applyFont="1" applyFill="1" applyBorder="1" applyAlignment="1">
      <alignment vertical="center"/>
    </xf>
    <xf numFmtId="4" fontId="21" fillId="0" borderId="5" xfId="7" applyNumberFormat="1" applyFont="1" applyFill="1" applyBorder="1" applyAlignment="1">
      <alignment vertical="center"/>
    </xf>
    <xf numFmtId="4" fontId="21" fillId="0" borderId="5" xfId="7" applyNumberFormat="1" applyFont="1" applyFill="1" applyBorder="1" applyAlignment="1">
      <alignment horizontal="center" vertical="center"/>
    </xf>
    <xf numFmtId="4" fontId="21" fillId="0" borderId="30" xfId="7" applyNumberFormat="1" applyFont="1" applyFill="1" applyBorder="1" applyAlignment="1">
      <alignment vertical="center"/>
    </xf>
    <xf numFmtId="0" fontId="21" fillId="0" borderId="14" xfId="7" applyFont="1" applyFill="1" applyBorder="1" applyAlignment="1">
      <alignment vertical="center"/>
    </xf>
    <xf numFmtId="0" fontId="21" fillId="0" borderId="0" xfId="7" applyFont="1" applyFill="1" applyBorder="1" applyAlignment="1">
      <alignment vertical="center"/>
    </xf>
    <xf numFmtId="0" fontId="21" fillId="0" borderId="0" xfId="7" applyFont="1" applyFill="1" applyBorder="1" applyAlignment="1">
      <alignment horizontal="center" vertical="center"/>
    </xf>
    <xf numFmtId="167" fontId="21" fillId="0" borderId="0" xfId="7" applyNumberFormat="1" applyFont="1" applyFill="1" applyBorder="1" applyAlignment="1">
      <alignment vertical="center"/>
    </xf>
    <xf numFmtId="4" fontId="21" fillId="0" borderId="0" xfId="7" applyNumberFormat="1" applyFont="1" applyFill="1" applyBorder="1" applyAlignment="1">
      <alignment vertical="center"/>
    </xf>
    <xf numFmtId="4" fontId="21" fillId="0" borderId="0" xfId="7" applyNumberFormat="1" applyFont="1" applyFill="1" applyBorder="1" applyAlignment="1">
      <alignment horizontal="center" vertical="center"/>
    </xf>
    <xf numFmtId="4" fontId="21" fillId="0" borderId="12" xfId="7" applyNumberFormat="1" applyFont="1" applyFill="1" applyBorder="1" applyAlignment="1">
      <alignment vertical="center"/>
    </xf>
    <xf numFmtId="49" fontId="19" fillId="2" borderId="2" xfId="7" applyNumberFormat="1" applyFont="1" applyFill="1" applyBorder="1" applyAlignment="1">
      <alignment vertical="center"/>
    </xf>
    <xf numFmtId="49" fontId="19" fillId="2" borderId="2" xfId="7" applyNumberFormat="1" applyFont="1" applyFill="1" applyBorder="1" applyAlignment="1">
      <alignment horizontal="center" vertical="center"/>
    </xf>
    <xf numFmtId="0" fontId="18" fillId="0" borderId="31" xfId="7" applyFont="1" applyFill="1" applyBorder="1" applyAlignment="1">
      <alignment vertical="center"/>
    </xf>
    <xf numFmtId="0" fontId="15" fillId="0" borderId="2" xfId="7" applyFont="1" applyFill="1" applyBorder="1" applyAlignment="1">
      <alignment vertical="center"/>
    </xf>
    <xf numFmtId="0" fontId="15" fillId="0" borderId="2" xfId="7" applyFont="1" applyFill="1" applyBorder="1" applyAlignment="1">
      <alignment horizontal="center" vertical="center"/>
    </xf>
    <xf numFmtId="167" fontId="15" fillId="0" borderId="2" xfId="7" applyNumberFormat="1" applyFont="1" applyFill="1" applyBorder="1" applyAlignment="1">
      <alignment vertical="center"/>
    </xf>
    <xf numFmtId="4" fontId="15" fillId="0" borderId="2" xfId="7" applyNumberFormat="1" applyFont="1" applyFill="1" applyBorder="1" applyAlignment="1">
      <alignment vertical="center"/>
    </xf>
    <xf numFmtId="4" fontId="15" fillId="0" borderId="2" xfId="7" applyNumberFormat="1" applyFont="1" applyFill="1" applyBorder="1" applyAlignment="1">
      <alignment horizontal="center" vertical="center"/>
    </xf>
    <xf numFmtId="4" fontId="15" fillId="0" borderId="32" xfId="7" applyNumberFormat="1" applyFont="1" applyFill="1" applyBorder="1" applyAlignment="1">
      <alignment vertical="center"/>
    </xf>
    <xf numFmtId="0" fontId="15" fillId="0" borderId="31" xfId="7" applyFont="1" applyFill="1" applyBorder="1" applyAlignment="1">
      <alignment horizontal="left" vertical="center"/>
    </xf>
    <xf numFmtId="0" fontId="15" fillId="0" borderId="2" xfId="7" applyFont="1" applyFill="1" applyBorder="1" applyAlignment="1">
      <alignment horizontal="left" vertical="center"/>
    </xf>
    <xf numFmtId="0" fontId="15" fillId="0" borderId="31" xfId="7" applyFont="1" applyFill="1" applyBorder="1" applyAlignment="1">
      <alignment horizontal="left" vertical="center"/>
    </xf>
    <xf numFmtId="0" fontId="15" fillId="0" borderId="2" xfId="7" applyFont="1" applyFill="1" applyBorder="1" applyAlignment="1">
      <alignment horizontal="left" vertical="center"/>
    </xf>
    <xf numFmtId="0" fontId="15" fillId="0" borderId="34" xfId="7" applyFont="1" applyFill="1" applyBorder="1" applyAlignment="1">
      <alignment horizontal="left" vertical="center"/>
    </xf>
    <xf numFmtId="0" fontId="15" fillId="0" borderId="17" xfId="7" applyFont="1" applyFill="1" applyBorder="1" applyAlignment="1">
      <alignment horizontal="left" vertical="center"/>
    </xf>
    <xf numFmtId="167" fontId="15" fillId="0" borderId="17" xfId="7" applyNumberFormat="1" applyFont="1" applyFill="1" applyBorder="1" applyAlignment="1">
      <alignment vertical="center"/>
    </xf>
    <xf numFmtId="4" fontId="15" fillId="0" borderId="17" xfId="7" applyNumberFormat="1" applyFont="1" applyFill="1" applyBorder="1" applyAlignment="1">
      <alignment vertical="center"/>
    </xf>
    <xf numFmtId="4" fontId="15" fillId="0" borderId="35" xfId="7" applyNumberFormat="1" applyFont="1" applyFill="1" applyBorder="1" applyAlignment="1">
      <alignment vertical="center"/>
    </xf>
    <xf numFmtId="0" fontId="18" fillId="0" borderId="36" xfId="7" applyFont="1" applyFill="1" applyBorder="1" applyAlignment="1">
      <alignment vertical="center"/>
    </xf>
    <xf numFmtId="0" fontId="18" fillId="0" borderId="37" xfId="7" applyFont="1" applyFill="1" applyBorder="1" applyAlignment="1">
      <alignment vertical="center"/>
    </xf>
    <xf numFmtId="0" fontId="18" fillId="0" borderId="37" xfId="7" applyFont="1" applyFill="1" applyBorder="1" applyAlignment="1">
      <alignment horizontal="center" vertical="center"/>
    </xf>
    <xf numFmtId="167" fontId="18" fillId="0" borderId="37" xfId="7" applyNumberFormat="1" applyFont="1" applyFill="1" applyBorder="1" applyAlignment="1">
      <alignment vertical="center"/>
    </xf>
    <xf numFmtId="4" fontId="18" fillId="0" borderId="37" xfId="7" applyNumberFormat="1" applyFont="1" applyFill="1" applyBorder="1" applyAlignment="1">
      <alignment vertical="center"/>
    </xf>
    <xf numFmtId="4" fontId="18" fillId="0" borderId="37" xfId="7" applyNumberFormat="1" applyFont="1" applyFill="1" applyBorder="1" applyAlignment="1">
      <alignment horizontal="center" vertical="center"/>
    </xf>
    <xf numFmtId="4" fontId="18" fillId="0" borderId="51" xfId="7" applyNumberFormat="1" applyFont="1" applyFill="1" applyBorder="1" applyAlignment="1">
      <alignment vertical="center"/>
    </xf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0" fontId="18" fillId="0" borderId="27" xfId="0" applyFont="1" applyFill="1" applyBorder="1" applyAlignment="1">
      <alignment horizontal="center" vertical="center"/>
    </xf>
    <xf numFmtId="49" fontId="37" fillId="0" borderId="4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center" vertical="center"/>
    </xf>
    <xf numFmtId="4" fontId="15" fillId="0" borderId="0" xfId="0" applyNumberFormat="1" applyFont="1" applyFill="1" applyBorder="1"/>
    <xf numFmtId="2" fontId="15" fillId="0" borderId="12" xfId="0" applyNumberFormat="1" applyFont="1" applyFill="1" applyBorder="1"/>
    <xf numFmtId="49" fontId="19" fillId="2" borderId="31" xfId="0" applyNumberFormat="1" applyFont="1" applyFill="1" applyBorder="1"/>
    <xf numFmtId="0" fontId="19" fillId="2" borderId="2" xfId="0" applyFont="1" applyFill="1" applyBorder="1" applyAlignment="1">
      <alignment horizontal="center" vertical="center"/>
    </xf>
    <xf numFmtId="4" fontId="19" fillId="2" borderId="2" xfId="0" applyNumberFormat="1" applyFont="1" applyFill="1" applyBorder="1"/>
    <xf numFmtId="2" fontId="19" fillId="2" borderId="32" xfId="0" applyNumberFormat="1" applyFont="1" applyFill="1" applyBorder="1"/>
    <xf numFmtId="0" fontId="15" fillId="0" borderId="22" xfId="0" applyFont="1" applyFill="1" applyBorder="1" applyAlignment="1">
      <alignment horizontal="justify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/>
    </xf>
    <xf numFmtId="2" fontId="15" fillId="0" borderId="32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/>
    <xf numFmtId="2" fontId="15" fillId="0" borderId="23" xfId="0" applyNumberFormat="1" applyFont="1" applyFill="1" applyBorder="1"/>
    <xf numFmtId="0" fontId="18" fillId="0" borderId="22" xfId="0" applyFont="1" applyFill="1" applyBorder="1" applyAlignment="1">
      <alignment horizontal="justify" vertical="center" wrapText="1"/>
    </xf>
    <xf numFmtId="4" fontId="15" fillId="0" borderId="2" xfId="0" applyNumberFormat="1" applyFont="1" applyFill="1" applyBorder="1"/>
    <xf numFmtId="2" fontId="18" fillId="0" borderId="32" xfId="0" applyNumberFormat="1" applyFont="1" applyFill="1" applyBorder="1"/>
    <xf numFmtId="0" fontId="15" fillId="0" borderId="14" xfId="0" applyFont="1" applyFill="1" applyBorder="1" applyAlignment="1">
      <alignment horizontal="justify" vertical="center" wrapText="1"/>
    </xf>
    <xf numFmtId="4" fontId="15" fillId="0" borderId="1" xfId="0" applyNumberFormat="1" applyFont="1" applyFill="1" applyBorder="1" applyAlignment="1">
      <alignment vertical="center"/>
    </xf>
    <xf numFmtId="49" fontId="19" fillId="2" borderId="2" xfId="0" applyNumberFormat="1" applyFont="1" applyFill="1" applyBorder="1" applyAlignment="1">
      <alignment horizontal="center" vertical="center"/>
    </xf>
    <xf numFmtId="0" fontId="15" fillId="0" borderId="31" xfId="0" applyFont="1" applyFill="1" applyBorder="1"/>
    <xf numFmtId="2" fontId="15" fillId="0" borderId="32" xfId="0" applyNumberFormat="1" applyFont="1" applyFill="1" applyBorder="1"/>
    <xf numFmtId="0" fontId="15" fillId="0" borderId="31" xfId="0" applyFont="1" applyFill="1" applyBorder="1" applyAlignment="1">
      <alignment horizontal="left" vertical="center"/>
    </xf>
    <xf numFmtId="0" fontId="18" fillId="0" borderId="36" xfId="0" applyFont="1" applyFill="1" applyBorder="1"/>
    <xf numFmtId="0" fontId="18" fillId="0" borderId="37" xfId="0" applyFont="1" applyFill="1" applyBorder="1" applyAlignment="1">
      <alignment horizontal="center" vertical="center"/>
    </xf>
    <xf numFmtId="4" fontId="18" fillId="0" borderId="37" xfId="0" applyNumberFormat="1" applyFont="1" applyFill="1" applyBorder="1"/>
    <xf numFmtId="4" fontId="20" fillId="0" borderId="1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vertical="center"/>
    </xf>
    <xf numFmtId="0" fontId="15" fillId="0" borderId="34" xfId="0" applyFont="1" applyFill="1" applyBorder="1" applyAlignment="1">
      <alignment horizontal="left" vertical="center"/>
    </xf>
    <xf numFmtId="0" fontId="15" fillId="0" borderId="17" xfId="0" applyFont="1" applyFill="1" applyBorder="1" applyAlignment="1">
      <alignment horizontal="left" vertical="center"/>
    </xf>
    <xf numFmtId="0" fontId="15" fillId="0" borderId="17" xfId="0" applyFont="1" applyFill="1" applyBorder="1" applyAlignment="1">
      <alignment horizontal="center" vertical="center"/>
    </xf>
    <xf numFmtId="167" fontId="15" fillId="0" borderId="17" xfId="0" applyNumberFormat="1" applyFont="1" applyFill="1" applyBorder="1" applyAlignment="1">
      <alignment vertical="center"/>
    </xf>
    <xf numFmtId="4" fontId="15" fillId="0" borderId="17" xfId="0" applyNumberFormat="1" applyFont="1" applyFill="1" applyBorder="1" applyAlignment="1">
      <alignment vertical="center"/>
    </xf>
    <xf numFmtId="4" fontId="15" fillId="0" borderId="17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vertical="center"/>
    </xf>
    <xf numFmtId="4" fontId="18" fillId="0" borderId="51" xfId="0" applyNumberFormat="1" applyFont="1" applyFill="1" applyBorder="1" applyAlignment="1">
      <alignment vertical="center"/>
    </xf>
    <xf numFmtId="4" fontId="0" fillId="0" borderId="0" xfId="0" applyNumberFormat="1"/>
    <xf numFmtId="4" fontId="19" fillId="2" borderId="2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4" fontId="18" fillId="0" borderId="37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/>
    </xf>
    <xf numFmtId="2" fontId="15" fillId="0" borderId="23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8" fillId="0" borderId="22" xfId="0" applyFont="1" applyFill="1" applyBorder="1"/>
    <xf numFmtId="0" fontId="18" fillId="0" borderId="1" xfId="0" applyFont="1" applyFill="1" applyBorder="1" applyAlignment="1">
      <alignment horizontal="center" vertical="center"/>
    </xf>
    <xf numFmtId="4" fontId="18" fillId="0" borderId="1" xfId="0" applyNumberFormat="1" applyFont="1" applyFill="1" applyBorder="1"/>
    <xf numFmtId="2" fontId="18" fillId="0" borderId="23" xfId="0" applyNumberFormat="1" applyFont="1" applyFill="1" applyBorder="1"/>
    <xf numFmtId="0" fontId="18" fillId="0" borderId="14" xfId="0" applyFont="1" applyFill="1" applyBorder="1"/>
    <xf numFmtId="0" fontId="18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Border="1"/>
    <xf numFmtId="0" fontId="18" fillId="0" borderId="31" xfId="0" applyFont="1" applyFill="1" applyBorder="1"/>
    <xf numFmtId="0" fontId="18" fillId="0" borderId="2" xfId="0" applyFont="1" applyFill="1" applyBorder="1" applyAlignment="1">
      <alignment horizontal="center" vertical="center"/>
    </xf>
    <xf numFmtId="4" fontId="18" fillId="0" borderId="2" xfId="0" applyNumberFormat="1" applyFont="1" applyFill="1" applyBorder="1"/>
    <xf numFmtId="4" fontId="18" fillId="0" borderId="2" xfId="0" applyNumberFormat="1" applyFont="1" applyFill="1" applyBorder="1" applyAlignment="1">
      <alignment horizontal="center"/>
    </xf>
    <xf numFmtId="4" fontId="18" fillId="0" borderId="0" xfId="0" applyNumberFormat="1" applyFont="1" applyFill="1" applyBorder="1" applyAlignment="1">
      <alignment horizontal="center"/>
    </xf>
    <xf numFmtId="4" fontId="18" fillId="0" borderId="1" xfId="0" applyNumberFormat="1" applyFont="1" applyFill="1" applyBorder="1" applyAlignment="1">
      <alignment horizontal="center"/>
    </xf>
    <xf numFmtId="0" fontId="0" fillId="0" borderId="0" xfId="0" quotePrefix="1"/>
    <xf numFmtId="170" fontId="15" fillId="0" borderId="1" xfId="0" applyNumberFormat="1" applyFont="1" applyFill="1" applyBorder="1" applyAlignment="1">
      <alignment vertical="center"/>
    </xf>
    <xf numFmtId="0" fontId="15" fillId="0" borderId="31" xfId="0" applyFont="1" applyFill="1" applyBorder="1" applyAlignment="1">
      <alignment horizontal="left" vertical="center"/>
    </xf>
    <xf numFmtId="0" fontId="15" fillId="0" borderId="31" xfId="0" applyFont="1" applyFill="1" applyBorder="1" applyAlignment="1">
      <alignment horizontal="left" vertical="center"/>
    </xf>
    <xf numFmtId="0" fontId="15" fillId="0" borderId="31" xfId="0" applyFont="1" applyFill="1" applyBorder="1" applyAlignment="1">
      <alignment horizontal="left" vertical="center"/>
    </xf>
    <xf numFmtId="49" fontId="6" fillId="0" borderId="22" xfId="0" quotePrefix="1" applyNumberFormat="1" applyFont="1" applyFill="1" applyBorder="1" applyAlignment="1">
      <alignment horizontal="center" vertical="center" wrapText="1"/>
    </xf>
    <xf numFmtId="49" fontId="6" fillId="0" borderId="22" xfId="0" applyNumberFormat="1" applyFont="1" applyFill="1" applyBorder="1" applyAlignment="1">
      <alignment horizontal="center" vertical="center" wrapText="1"/>
    </xf>
    <xf numFmtId="0" fontId="6" fillId="0" borderId="22" xfId="0" quotePrefix="1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3" fontId="6" fillId="0" borderId="22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0" fontId="6" fillId="0" borderId="22" xfId="0" quotePrefix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49" fontId="6" fillId="0" borderId="22" xfId="0" applyNumberFormat="1" applyFont="1" applyFill="1" applyBorder="1" applyAlignment="1">
      <alignment horizontal="left" vertical="center" wrapText="1"/>
    </xf>
    <xf numFmtId="165" fontId="11" fillId="0" borderId="1" xfId="3" applyFont="1" applyBorder="1" applyAlignment="1">
      <alignment horizontal="center" vertical="center"/>
    </xf>
    <xf numFmtId="0" fontId="38" fillId="0" borderId="0" xfId="0" applyFont="1"/>
    <xf numFmtId="0" fontId="3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39" fillId="0" borderId="1" xfId="0" applyNumberFormat="1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38" fillId="0" borderId="1" xfId="0" applyFont="1" applyBorder="1"/>
    <xf numFmtId="0" fontId="1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1" fillId="0" borderId="0" xfId="3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10" fontId="1" fillId="0" borderId="0" xfId="2" applyNumberFormat="1" applyFont="1" applyFill="1" applyAlignment="1">
      <alignment vertical="center"/>
    </xf>
    <xf numFmtId="4" fontId="4" fillId="0" borderId="1" xfId="3" applyNumberFormat="1" applyFont="1" applyFill="1" applyBorder="1" applyAlignment="1">
      <alignment horizontal="right" vertical="center" wrapText="1"/>
    </xf>
    <xf numFmtId="0" fontId="1" fillId="52" borderId="61" xfId="0" applyFont="1" applyFill="1" applyBorder="1" applyAlignment="1">
      <alignment horizontal="center" vertical="center"/>
    </xf>
    <xf numFmtId="0" fontId="1" fillId="52" borderId="4" xfId="0" applyFont="1" applyFill="1" applyBorder="1" applyAlignment="1">
      <alignment horizontal="center" vertical="center"/>
    </xf>
    <xf numFmtId="0" fontId="1" fillId="52" borderId="9" xfId="0" applyFont="1" applyFill="1" applyBorder="1" applyAlignment="1">
      <alignment horizontal="center" vertical="center"/>
    </xf>
    <xf numFmtId="0" fontId="1" fillId="52" borderId="6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6" fontId="1" fillId="0" borderId="1" xfId="0" quotePrefix="1" applyNumberFormat="1" applyFont="1" applyFill="1" applyBorder="1" applyAlignment="1">
      <alignment horizontal="center" vertical="center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50" borderId="1" xfId="0" applyFont="1" applyFill="1" applyBorder="1" applyAlignment="1">
      <alignment horizontal="center" vertical="center" wrapText="1"/>
    </xf>
    <xf numFmtId="0" fontId="1" fillId="5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1" xfId="3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1" applyFont="1" applyFill="1" applyBorder="1" applyAlignment="1">
      <alignment horizontal="justify" vertical="center" wrapText="1"/>
    </xf>
    <xf numFmtId="0" fontId="4" fillId="0" borderId="1" xfId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1" fillId="50" borderId="59" xfId="0" applyFont="1" applyFill="1" applyBorder="1" applyAlignment="1">
      <alignment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165" fontId="1" fillId="5" borderId="5" xfId="3" applyFont="1" applyFill="1" applyBorder="1" applyAlignment="1">
      <alignment horizontal="justify" vertical="center" wrapText="1"/>
    </xf>
    <xf numFmtId="0" fontId="1" fillId="5" borderId="5" xfId="0" applyFont="1" applyFill="1" applyBorder="1" applyAlignment="1">
      <alignment horizontal="justify" vertical="center" wrapText="1"/>
    </xf>
    <xf numFmtId="0" fontId="1" fillId="51" borderId="1" xfId="0" applyFont="1" applyFill="1" applyBorder="1" applyAlignment="1">
      <alignment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165" fontId="6" fillId="5" borderId="1" xfId="3" applyFont="1" applyFill="1" applyBorder="1" applyAlignment="1">
      <alignment horizontal="right" vertical="center"/>
    </xf>
    <xf numFmtId="0" fontId="1" fillId="5" borderId="23" xfId="0" applyFont="1" applyFill="1" applyBorder="1" applyAlignment="1">
      <alignment horizontal="center" vertical="center" wrapText="1"/>
    </xf>
    <xf numFmtId="165" fontId="1" fillId="5" borderId="1" xfId="3" applyFont="1" applyFill="1" applyBorder="1" applyAlignment="1">
      <alignment horizontal="right" vertical="center"/>
    </xf>
    <xf numFmtId="165" fontId="6" fillId="0" borderId="22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justify" vertical="center" wrapText="1"/>
    </xf>
    <xf numFmtId="165" fontId="1" fillId="5" borderId="23" xfId="3" applyFont="1" applyFill="1" applyBorder="1" applyAlignment="1">
      <alignment horizontal="center" vertical="center" wrapText="1"/>
    </xf>
    <xf numFmtId="165" fontId="1" fillId="0" borderId="1" xfId="3" applyFont="1" applyBorder="1" applyAlignment="1">
      <alignment vertical="center" wrapText="1"/>
    </xf>
    <xf numFmtId="165" fontId="1" fillId="5" borderId="1" xfId="3" applyFont="1" applyFill="1" applyBorder="1" applyAlignment="1">
      <alignment vertical="center"/>
    </xf>
    <xf numFmtId="165" fontId="6" fillId="0" borderId="24" xfId="3" applyFont="1" applyFill="1" applyBorder="1" applyAlignment="1">
      <alignment horizontal="center" vertical="center" wrapText="1"/>
    </xf>
    <xf numFmtId="165" fontId="1" fillId="0" borderId="25" xfId="3" applyFont="1" applyBorder="1" applyAlignment="1">
      <alignment vertical="center" wrapText="1"/>
    </xf>
    <xf numFmtId="165" fontId="1" fillId="5" borderId="25" xfId="3" applyFont="1" applyFill="1" applyBorder="1" applyAlignment="1">
      <alignment vertical="center"/>
    </xf>
    <xf numFmtId="165" fontId="1" fillId="5" borderId="26" xfId="3" applyFont="1" applyFill="1" applyBorder="1" applyAlignment="1">
      <alignment horizontal="center" vertical="center" wrapText="1"/>
    </xf>
    <xf numFmtId="0" fontId="1" fillId="52" borderId="50" xfId="0" applyFont="1" applyFill="1" applyBorder="1" applyAlignment="1">
      <alignment horizontal="center" vertical="center"/>
    </xf>
    <xf numFmtId="0" fontId="1" fillId="52" borderId="6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0" fillId="0" borderId="50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6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2" xfId="0" applyNumberFormat="1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wrapText="1"/>
    </xf>
    <xf numFmtId="0" fontId="11" fillId="0" borderId="19" xfId="0" applyFont="1" applyBorder="1" applyAlignment="1">
      <alignment horizontal="left" wrapText="1"/>
    </xf>
    <xf numFmtId="0" fontId="11" fillId="2" borderId="22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4" borderId="38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1" fillId="0" borderId="2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11" fillId="0" borderId="1" xfId="3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16" fillId="0" borderId="27" xfId="7" applyFont="1" applyFill="1" applyBorder="1" applyAlignment="1">
      <alignment horizontal="center" vertical="center" wrapText="1"/>
    </xf>
    <xf numFmtId="0" fontId="16" fillId="0" borderId="18" xfId="7" applyFont="1" applyFill="1" applyBorder="1" applyAlignment="1">
      <alignment horizontal="center" vertical="center" wrapText="1"/>
    </xf>
    <xf numFmtId="0" fontId="16" fillId="0" borderId="19" xfId="7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center" vertical="center" wrapText="1"/>
    </xf>
    <xf numFmtId="0" fontId="17" fillId="0" borderId="18" xfId="7" applyFont="1" applyFill="1" applyBorder="1" applyAlignment="1">
      <alignment horizontal="center" vertical="center" wrapText="1"/>
    </xf>
    <xf numFmtId="0" fontId="17" fillId="0" borderId="19" xfId="7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justify" vertical="center" wrapText="1"/>
    </xf>
    <xf numFmtId="0" fontId="15" fillId="0" borderId="18" xfId="0" applyFont="1" applyFill="1" applyBorder="1" applyAlignment="1">
      <alignment horizontal="justify" vertical="center" wrapText="1"/>
    </xf>
    <xf numFmtId="0" fontId="15" fillId="0" borderId="19" xfId="0" applyFont="1" applyFill="1" applyBorder="1" applyAlignment="1">
      <alignment horizontal="justify" vertical="center" wrapText="1"/>
    </xf>
    <xf numFmtId="0" fontId="15" fillId="0" borderId="43" xfId="0" applyFont="1" applyFill="1" applyBorder="1" applyAlignment="1">
      <alignment horizontal="left" vertical="center" wrapText="1"/>
    </xf>
    <xf numFmtId="0" fontId="15" fillId="0" borderId="47" xfId="0" applyFont="1" applyFill="1" applyBorder="1" applyAlignment="1">
      <alignment horizontal="left" vertical="center"/>
    </xf>
    <xf numFmtId="0" fontId="15" fillId="0" borderId="48" xfId="0" applyFont="1" applyFill="1" applyBorder="1" applyAlignment="1">
      <alignment horizontal="left" vertical="center"/>
    </xf>
    <xf numFmtId="0" fontId="15" fillId="0" borderId="31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8" xfId="7" applyFont="1" applyFill="1" applyBorder="1" applyAlignment="1">
      <alignment horizontal="justify" vertical="center" wrapText="1"/>
    </xf>
    <xf numFmtId="0" fontId="15" fillId="0" borderId="19" xfId="7" applyFont="1" applyFill="1" applyBorder="1" applyAlignment="1">
      <alignment horizontal="justify" vertical="center" wrapText="1"/>
    </xf>
    <xf numFmtId="0" fontId="15" fillId="0" borderId="43" xfId="7" applyFont="1" applyFill="1" applyBorder="1" applyAlignment="1">
      <alignment horizontal="left" vertical="center" wrapText="1"/>
    </xf>
    <xf numFmtId="0" fontId="15" fillId="0" borderId="47" xfId="7" applyFont="1" applyFill="1" applyBorder="1" applyAlignment="1">
      <alignment horizontal="left" vertical="center"/>
    </xf>
    <xf numFmtId="0" fontId="15" fillId="0" borderId="48" xfId="7" applyFont="1" applyFill="1" applyBorder="1" applyAlignment="1">
      <alignment horizontal="left" vertical="center"/>
    </xf>
    <xf numFmtId="0" fontId="15" fillId="0" borderId="31" xfId="7" applyFont="1" applyFill="1" applyBorder="1" applyAlignment="1">
      <alignment horizontal="left" vertical="center"/>
    </xf>
    <xf numFmtId="0" fontId="15" fillId="0" borderId="2" xfId="7" applyFont="1" applyFill="1" applyBorder="1" applyAlignment="1">
      <alignment horizontal="left" vertical="center"/>
    </xf>
  </cellXfs>
  <cellStyles count="99">
    <cellStyle name="20% - Ênfase1 2" xfId="19"/>
    <cellStyle name="20% - Ênfase1 3" xfId="61"/>
    <cellStyle name="20% - Ênfase2 2" xfId="20"/>
    <cellStyle name="20% - Ênfase2 3" xfId="62"/>
    <cellStyle name="20% - Ênfase3 2" xfId="21"/>
    <cellStyle name="20% - Ênfase3 3" xfId="63"/>
    <cellStyle name="20% - Ênfase4 2" xfId="22"/>
    <cellStyle name="20% - Ênfase4 3" xfId="64"/>
    <cellStyle name="20% - Ênfase5 2" xfId="23"/>
    <cellStyle name="20% - Ênfase5 3" xfId="65"/>
    <cellStyle name="20% - Ênfase6 2" xfId="24"/>
    <cellStyle name="20% - Ênfase6 3" xfId="66"/>
    <cellStyle name="40% - Ênfase1 2" xfId="25"/>
    <cellStyle name="40% - Ênfase1 3" xfId="67"/>
    <cellStyle name="40% - Ênfase2 2" xfId="26"/>
    <cellStyle name="40% - Ênfase2 3" xfId="68"/>
    <cellStyle name="40% - Ênfase3 2" xfId="27"/>
    <cellStyle name="40% - Ênfase3 3" xfId="69"/>
    <cellStyle name="40% - Ênfase4 2" xfId="28"/>
    <cellStyle name="40% - Ênfase4 3" xfId="70"/>
    <cellStyle name="40% - Ênfase5 2" xfId="29"/>
    <cellStyle name="40% - Ênfase5 3" xfId="71"/>
    <cellStyle name="40% - Ênfase6 2" xfId="30"/>
    <cellStyle name="40% - Ênfase6 3" xfId="72"/>
    <cellStyle name="60% - Ênfase1 2" xfId="31"/>
    <cellStyle name="60% - Ênfase1 3" xfId="73"/>
    <cellStyle name="60% - Ênfase2 2" xfId="32"/>
    <cellStyle name="60% - Ênfase2 3" xfId="74"/>
    <cellStyle name="60% - Ênfase3 2" xfId="33"/>
    <cellStyle name="60% - Ênfase3 3" xfId="75"/>
    <cellStyle name="60% - Ênfase4 2" xfId="34"/>
    <cellStyle name="60% - Ênfase4 3" xfId="76"/>
    <cellStyle name="60% - Ênfase5 2" xfId="35"/>
    <cellStyle name="60% - Ênfase5 3" xfId="77"/>
    <cellStyle name="60% - Ênfase6 2" xfId="36"/>
    <cellStyle name="60% - Ênfase6 3" xfId="78"/>
    <cellStyle name="Bom 2" xfId="37"/>
    <cellStyle name="Bom 3" xfId="79"/>
    <cellStyle name="Cálculo 2" xfId="38"/>
    <cellStyle name="Cálculo 3" xfId="80"/>
    <cellStyle name="Célula de Verificação 2" xfId="39"/>
    <cellStyle name="Célula de Verificação 3" xfId="81"/>
    <cellStyle name="Célula Vinculada 2" xfId="82"/>
    <cellStyle name="Ênfase1 2" xfId="40"/>
    <cellStyle name="Ênfase1 3" xfId="83"/>
    <cellStyle name="Ênfase2 2" xfId="41"/>
    <cellStyle name="Ênfase2 3" xfId="84"/>
    <cellStyle name="Ênfase3 2" xfId="42"/>
    <cellStyle name="Ênfase3 3" xfId="85"/>
    <cellStyle name="Ênfase4 2" xfId="43"/>
    <cellStyle name="Ênfase4 3" xfId="86"/>
    <cellStyle name="Ênfase5 2" xfId="44"/>
    <cellStyle name="Ênfase5 3" xfId="87"/>
    <cellStyle name="Ênfase6 2" xfId="45"/>
    <cellStyle name="Ênfase6 3" xfId="88"/>
    <cellStyle name="Entrada 2" xfId="46"/>
    <cellStyle name="Entrada 3" xfId="89"/>
    <cellStyle name="Excel Built-in Normal" xfId="4"/>
    <cellStyle name="Incorreto 2" xfId="47"/>
    <cellStyle name="Incorreto 3" xfId="90"/>
    <cellStyle name="Moeda 2" xfId="5"/>
    <cellStyle name="Moeda 3" xfId="6"/>
    <cellStyle name="Neutra 2" xfId="48"/>
    <cellStyle name="Neutra 3" xfId="91"/>
    <cellStyle name="Normal" xfId="0" builtinId="0"/>
    <cellStyle name="Normal 12" xfId="7"/>
    <cellStyle name="Normal 2" xfId="8"/>
    <cellStyle name="Normal 4" xfId="49"/>
    <cellStyle name="Normal 5" xfId="50"/>
    <cellStyle name="Normal_Plan1" xfId="1"/>
    <cellStyle name="Nota 2" xfId="9"/>
    <cellStyle name="Nota 2 2" xfId="51"/>
    <cellStyle name="Nota 2 3" xfId="52"/>
    <cellStyle name="Nota 2 4" xfId="53"/>
    <cellStyle name="Nota 3" xfId="10"/>
    <cellStyle name="Porcentagem" xfId="2" builtinId="5"/>
    <cellStyle name="Porcentagem 2" xfId="11"/>
    <cellStyle name="Porcentagem 3" xfId="12"/>
    <cellStyle name="Porcentagem 3 2" xfId="54"/>
    <cellStyle name="Porcentagem 4" xfId="13"/>
    <cellStyle name="Saída 2" xfId="55"/>
    <cellStyle name="Saída 3" xfId="92"/>
    <cellStyle name="Separador de milhares" xfId="3" builtinId="3"/>
    <cellStyle name="Separador de milhares 2" xfId="14"/>
    <cellStyle name="Separador de milhares 2 2" xfId="56"/>
    <cellStyle name="Texto de Aviso 2" xfId="93"/>
    <cellStyle name="Texto Explicativo 2" xfId="94"/>
    <cellStyle name="Título 1 1" xfId="15"/>
    <cellStyle name="Título 1 1 1" xfId="16"/>
    <cellStyle name="Título 1 2" xfId="57"/>
    <cellStyle name="Título 2 2" xfId="95"/>
    <cellStyle name="Título 3 2" xfId="96"/>
    <cellStyle name="Título 4 2" xfId="97"/>
    <cellStyle name="Total 2" xfId="98"/>
    <cellStyle name="Vírgula 2" xfId="17"/>
    <cellStyle name="Vírgula 2 2" xfId="58"/>
    <cellStyle name="Vírgula 2 3" xfId="59"/>
    <cellStyle name="Vírgula 2 4" xfId="60"/>
    <cellStyle name="Vírgula 3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156633</xdr:colOff>
      <xdr:row>0</xdr:row>
      <xdr:rowOff>92075</xdr:rowOff>
    </xdr:from>
    <xdr:to>
      <xdr:col>1</xdr:col>
      <xdr:colOff>619125</xdr:colOff>
      <xdr:row>2</xdr:row>
      <xdr:rowOff>211441</xdr:rowOff>
    </xdr:to>
    <xdr:pic>
      <xdr:nvPicPr>
        <xdr:cNvPr id="3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156633" y="92075"/>
          <a:ext cx="1512359" cy="949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333372</xdr:colOff>
      <xdr:row>0</xdr:row>
      <xdr:rowOff>130970</xdr:rowOff>
    </xdr:from>
    <xdr:to>
      <xdr:col>8</xdr:col>
      <xdr:colOff>453760</xdr:colOff>
      <xdr:row>3</xdr:row>
      <xdr:rowOff>194379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120060" y="130970"/>
          <a:ext cx="1023939" cy="112650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171450</xdr:rowOff>
    </xdr:from>
    <xdr:to>
      <xdr:col>0</xdr:col>
      <xdr:colOff>1581150</xdr:colOff>
      <xdr:row>0</xdr:row>
      <xdr:rowOff>1000125</xdr:rowOff>
    </xdr:to>
    <xdr:pic>
      <xdr:nvPicPr>
        <xdr:cNvPr id="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219075" y="171450"/>
          <a:ext cx="13620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371476</xdr:colOff>
      <xdr:row>0</xdr:row>
      <xdr:rowOff>28575</xdr:rowOff>
    </xdr:from>
    <xdr:to>
      <xdr:col>8</xdr:col>
      <xdr:colOff>323850</xdr:colOff>
      <xdr:row>0</xdr:row>
      <xdr:rowOff>1098473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05351" y="28575"/>
          <a:ext cx="981074" cy="106989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171450</xdr:rowOff>
    </xdr:from>
    <xdr:to>
      <xdr:col>0</xdr:col>
      <xdr:colOff>1581150</xdr:colOff>
      <xdr:row>0</xdr:row>
      <xdr:rowOff>1000125</xdr:rowOff>
    </xdr:to>
    <xdr:pic>
      <xdr:nvPicPr>
        <xdr:cNvPr id="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219075" y="171450"/>
          <a:ext cx="13620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371476</xdr:colOff>
      <xdr:row>0</xdr:row>
      <xdr:rowOff>28575</xdr:rowOff>
    </xdr:from>
    <xdr:to>
      <xdr:col>8</xdr:col>
      <xdr:colOff>323850</xdr:colOff>
      <xdr:row>0</xdr:row>
      <xdr:rowOff>1098473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05351" y="28575"/>
          <a:ext cx="981074" cy="106989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171450</xdr:rowOff>
    </xdr:from>
    <xdr:to>
      <xdr:col>0</xdr:col>
      <xdr:colOff>1581150</xdr:colOff>
      <xdr:row>0</xdr:row>
      <xdr:rowOff>1000125</xdr:rowOff>
    </xdr:to>
    <xdr:pic>
      <xdr:nvPicPr>
        <xdr:cNvPr id="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219075" y="171450"/>
          <a:ext cx="13620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371476</xdr:colOff>
      <xdr:row>0</xdr:row>
      <xdr:rowOff>28575</xdr:rowOff>
    </xdr:from>
    <xdr:to>
      <xdr:col>8</xdr:col>
      <xdr:colOff>323850</xdr:colOff>
      <xdr:row>0</xdr:row>
      <xdr:rowOff>1098473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05351" y="28575"/>
          <a:ext cx="981074" cy="106989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142875</xdr:rowOff>
    </xdr:from>
    <xdr:to>
      <xdr:col>0</xdr:col>
      <xdr:colOff>1400175</xdr:colOff>
      <xdr:row>0</xdr:row>
      <xdr:rowOff>971550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85725" y="142875"/>
          <a:ext cx="13144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457202</xdr:colOff>
      <xdr:row>0</xdr:row>
      <xdr:rowOff>76200</xdr:rowOff>
    </xdr:from>
    <xdr:to>
      <xdr:col>8</xdr:col>
      <xdr:colOff>180976</xdr:colOff>
      <xdr:row>0</xdr:row>
      <xdr:rowOff>978359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29152" y="76200"/>
          <a:ext cx="942974" cy="90215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142875</xdr:rowOff>
    </xdr:from>
    <xdr:to>
      <xdr:col>0</xdr:col>
      <xdr:colOff>1400175</xdr:colOff>
      <xdr:row>0</xdr:row>
      <xdr:rowOff>971550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85725" y="142875"/>
          <a:ext cx="13144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457202</xdr:colOff>
      <xdr:row>0</xdr:row>
      <xdr:rowOff>76200</xdr:rowOff>
    </xdr:from>
    <xdr:to>
      <xdr:col>8</xdr:col>
      <xdr:colOff>180976</xdr:colOff>
      <xdr:row>0</xdr:row>
      <xdr:rowOff>978359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29152" y="76200"/>
          <a:ext cx="942974" cy="902159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142875</xdr:rowOff>
    </xdr:from>
    <xdr:to>
      <xdr:col>0</xdr:col>
      <xdr:colOff>1400175</xdr:colOff>
      <xdr:row>0</xdr:row>
      <xdr:rowOff>971550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85725" y="142875"/>
          <a:ext cx="13144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457202</xdr:colOff>
      <xdr:row>0</xdr:row>
      <xdr:rowOff>76200</xdr:rowOff>
    </xdr:from>
    <xdr:to>
      <xdr:col>8</xdr:col>
      <xdr:colOff>180976</xdr:colOff>
      <xdr:row>0</xdr:row>
      <xdr:rowOff>978359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29152" y="76200"/>
          <a:ext cx="942974" cy="902159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142875</xdr:rowOff>
    </xdr:from>
    <xdr:to>
      <xdr:col>0</xdr:col>
      <xdr:colOff>1400175</xdr:colOff>
      <xdr:row>0</xdr:row>
      <xdr:rowOff>971550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85725" y="142875"/>
          <a:ext cx="13144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457202</xdr:colOff>
      <xdr:row>0</xdr:row>
      <xdr:rowOff>76200</xdr:rowOff>
    </xdr:from>
    <xdr:to>
      <xdr:col>8</xdr:col>
      <xdr:colOff>180976</xdr:colOff>
      <xdr:row>0</xdr:row>
      <xdr:rowOff>978359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29152" y="76200"/>
          <a:ext cx="942974" cy="90215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142875</xdr:rowOff>
    </xdr:from>
    <xdr:to>
      <xdr:col>0</xdr:col>
      <xdr:colOff>1400175</xdr:colOff>
      <xdr:row>0</xdr:row>
      <xdr:rowOff>971550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85725" y="142875"/>
          <a:ext cx="13144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457202</xdr:colOff>
      <xdr:row>0</xdr:row>
      <xdr:rowOff>76200</xdr:rowOff>
    </xdr:from>
    <xdr:to>
      <xdr:col>8</xdr:col>
      <xdr:colOff>180976</xdr:colOff>
      <xdr:row>0</xdr:row>
      <xdr:rowOff>978359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29152" y="76200"/>
          <a:ext cx="942974" cy="902159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0</xdr:col>
      <xdr:colOff>1343024</xdr:colOff>
      <xdr:row>0</xdr:row>
      <xdr:rowOff>911414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190500" y="85725"/>
          <a:ext cx="1152524" cy="825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466727</xdr:colOff>
      <xdr:row>0</xdr:row>
      <xdr:rowOff>28575</xdr:rowOff>
    </xdr:from>
    <xdr:to>
      <xdr:col>8</xdr:col>
      <xdr:colOff>85725</xdr:colOff>
      <xdr:row>0</xdr:row>
      <xdr:rowOff>844423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048252" y="28575"/>
          <a:ext cx="838198" cy="81584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0</xdr:col>
      <xdr:colOff>1343024</xdr:colOff>
      <xdr:row>0</xdr:row>
      <xdr:rowOff>911414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190500" y="85725"/>
          <a:ext cx="1152524" cy="825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466727</xdr:colOff>
      <xdr:row>0</xdr:row>
      <xdr:rowOff>28575</xdr:rowOff>
    </xdr:from>
    <xdr:to>
      <xdr:col>8</xdr:col>
      <xdr:colOff>85725</xdr:colOff>
      <xdr:row>0</xdr:row>
      <xdr:rowOff>844423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572002" y="28575"/>
          <a:ext cx="838198" cy="815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781050</xdr:colOff>
      <xdr:row>0</xdr:row>
      <xdr:rowOff>152400</xdr:rowOff>
    </xdr:from>
    <xdr:to>
      <xdr:col>2</xdr:col>
      <xdr:colOff>781050</xdr:colOff>
      <xdr:row>0</xdr:row>
      <xdr:rowOff>161925</xdr:rowOff>
    </xdr:to>
    <xdr:pic>
      <xdr:nvPicPr>
        <xdr:cNvPr id="2" name="Imagem 1" descr="logo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48100" y="1524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781050</xdr:colOff>
      <xdr:row>0</xdr:row>
      <xdr:rowOff>152400</xdr:rowOff>
    </xdr:from>
    <xdr:to>
      <xdr:col>2</xdr:col>
      <xdr:colOff>781050</xdr:colOff>
      <xdr:row>0</xdr:row>
      <xdr:rowOff>161925</xdr:rowOff>
    </xdr:to>
    <xdr:pic>
      <xdr:nvPicPr>
        <xdr:cNvPr id="3" name="Imagem 2" descr="logo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48100" y="1524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933450</xdr:colOff>
      <xdr:row>0</xdr:row>
      <xdr:rowOff>114300</xdr:rowOff>
    </xdr:from>
    <xdr:to>
      <xdr:col>1</xdr:col>
      <xdr:colOff>2181225</xdr:colOff>
      <xdr:row>0</xdr:row>
      <xdr:rowOff>866775</xdr:rowOff>
    </xdr:to>
    <xdr:pic>
      <xdr:nvPicPr>
        <xdr:cNvPr id="5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1457325" y="114300"/>
          <a:ext cx="12477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0</xdr:col>
      <xdr:colOff>1343024</xdr:colOff>
      <xdr:row>0</xdr:row>
      <xdr:rowOff>911414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190500" y="85725"/>
          <a:ext cx="1152524" cy="825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466727</xdr:colOff>
      <xdr:row>0</xdr:row>
      <xdr:rowOff>28575</xdr:rowOff>
    </xdr:from>
    <xdr:to>
      <xdr:col>8</xdr:col>
      <xdr:colOff>85725</xdr:colOff>
      <xdr:row>0</xdr:row>
      <xdr:rowOff>844423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38677" y="28575"/>
          <a:ext cx="838198" cy="81584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0</xdr:col>
      <xdr:colOff>1343024</xdr:colOff>
      <xdr:row>0</xdr:row>
      <xdr:rowOff>911414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190500" y="85725"/>
          <a:ext cx="1152524" cy="825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466727</xdr:colOff>
      <xdr:row>0</xdr:row>
      <xdr:rowOff>28575</xdr:rowOff>
    </xdr:from>
    <xdr:to>
      <xdr:col>8</xdr:col>
      <xdr:colOff>85725</xdr:colOff>
      <xdr:row>0</xdr:row>
      <xdr:rowOff>844423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38677" y="28575"/>
          <a:ext cx="838198" cy="8158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400051</xdr:colOff>
      <xdr:row>0</xdr:row>
      <xdr:rowOff>47627</xdr:rowOff>
    </xdr:from>
    <xdr:to>
      <xdr:col>1</xdr:col>
      <xdr:colOff>1409700</xdr:colOff>
      <xdr:row>1</xdr:row>
      <xdr:rowOff>478988</xdr:rowOff>
    </xdr:to>
    <xdr:pic>
      <xdr:nvPicPr>
        <xdr:cNvPr id="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400051" y="47627"/>
          <a:ext cx="1533524" cy="898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180975</xdr:colOff>
      <xdr:row>0</xdr:row>
      <xdr:rowOff>66675</xdr:rowOff>
    </xdr:from>
    <xdr:to>
      <xdr:col>15</xdr:col>
      <xdr:colOff>325612</xdr:colOff>
      <xdr:row>1</xdr:row>
      <xdr:rowOff>424035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715250" y="66675"/>
          <a:ext cx="811387" cy="8240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0</xdr:col>
      <xdr:colOff>1343024</xdr:colOff>
      <xdr:row>0</xdr:row>
      <xdr:rowOff>911414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190500" y="85725"/>
          <a:ext cx="1152524" cy="825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466727</xdr:colOff>
      <xdr:row>0</xdr:row>
      <xdr:rowOff>28575</xdr:rowOff>
    </xdr:from>
    <xdr:to>
      <xdr:col>8</xdr:col>
      <xdr:colOff>85725</xdr:colOff>
      <xdr:row>0</xdr:row>
      <xdr:rowOff>844423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67252" y="28575"/>
          <a:ext cx="838198" cy="8158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0</xdr:col>
      <xdr:colOff>1343024</xdr:colOff>
      <xdr:row>0</xdr:row>
      <xdr:rowOff>911414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190500" y="85725"/>
          <a:ext cx="1152524" cy="8256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466727</xdr:colOff>
      <xdr:row>0</xdr:row>
      <xdr:rowOff>28575</xdr:rowOff>
    </xdr:from>
    <xdr:to>
      <xdr:col>8</xdr:col>
      <xdr:colOff>85725</xdr:colOff>
      <xdr:row>0</xdr:row>
      <xdr:rowOff>844423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67252" y="28575"/>
          <a:ext cx="838198" cy="8158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171450</xdr:rowOff>
    </xdr:from>
    <xdr:to>
      <xdr:col>0</xdr:col>
      <xdr:colOff>1581150</xdr:colOff>
      <xdr:row>0</xdr:row>
      <xdr:rowOff>1000125</xdr:rowOff>
    </xdr:to>
    <xdr:pic>
      <xdr:nvPicPr>
        <xdr:cNvPr id="3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219075" y="171450"/>
          <a:ext cx="13620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371476</xdr:colOff>
      <xdr:row>0</xdr:row>
      <xdr:rowOff>28575</xdr:rowOff>
    </xdr:from>
    <xdr:to>
      <xdr:col>8</xdr:col>
      <xdr:colOff>323850</xdr:colOff>
      <xdr:row>0</xdr:row>
      <xdr:rowOff>1098473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05351" y="28575"/>
          <a:ext cx="981074" cy="106989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171450</xdr:rowOff>
    </xdr:from>
    <xdr:to>
      <xdr:col>0</xdr:col>
      <xdr:colOff>1581150</xdr:colOff>
      <xdr:row>0</xdr:row>
      <xdr:rowOff>1000125</xdr:rowOff>
    </xdr:to>
    <xdr:pic>
      <xdr:nvPicPr>
        <xdr:cNvPr id="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219075" y="171450"/>
          <a:ext cx="13620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371476</xdr:colOff>
      <xdr:row>0</xdr:row>
      <xdr:rowOff>28575</xdr:rowOff>
    </xdr:from>
    <xdr:to>
      <xdr:col>8</xdr:col>
      <xdr:colOff>323850</xdr:colOff>
      <xdr:row>0</xdr:row>
      <xdr:rowOff>1098473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05351" y="28575"/>
          <a:ext cx="981074" cy="106989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171450</xdr:rowOff>
    </xdr:from>
    <xdr:to>
      <xdr:col>0</xdr:col>
      <xdr:colOff>1581150</xdr:colOff>
      <xdr:row>0</xdr:row>
      <xdr:rowOff>1000125</xdr:rowOff>
    </xdr:to>
    <xdr:pic>
      <xdr:nvPicPr>
        <xdr:cNvPr id="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219075" y="171450"/>
          <a:ext cx="13620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371476</xdr:colOff>
      <xdr:row>0</xdr:row>
      <xdr:rowOff>28575</xdr:rowOff>
    </xdr:from>
    <xdr:to>
      <xdr:col>8</xdr:col>
      <xdr:colOff>323850</xdr:colOff>
      <xdr:row>0</xdr:row>
      <xdr:rowOff>1098473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05351" y="28575"/>
          <a:ext cx="981074" cy="106989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171450</xdr:rowOff>
    </xdr:from>
    <xdr:to>
      <xdr:col>0</xdr:col>
      <xdr:colOff>1581150</xdr:colOff>
      <xdr:row>0</xdr:row>
      <xdr:rowOff>1000125</xdr:rowOff>
    </xdr:to>
    <xdr:pic>
      <xdr:nvPicPr>
        <xdr:cNvPr id="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t="18874" r="787" b="-1830"/>
        <a:stretch>
          <a:fillRect/>
        </a:stretch>
      </xdr:blipFill>
      <xdr:spPr bwMode="auto">
        <a:xfrm>
          <a:off x="219075" y="171450"/>
          <a:ext cx="13620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371476</xdr:colOff>
      <xdr:row>0</xdr:row>
      <xdr:rowOff>28575</xdr:rowOff>
    </xdr:from>
    <xdr:to>
      <xdr:col>8</xdr:col>
      <xdr:colOff>323850</xdr:colOff>
      <xdr:row>0</xdr:row>
      <xdr:rowOff>1098473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705351" y="28575"/>
          <a:ext cx="981074" cy="10698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envolvimento/01%20-%20Projetos%20e%20Servi&#231;os/IPC%20Cariacica/Planilha/Planilha%20-%20Bloco%2001/Planilha%20Bloco%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MEMORIA DE CALCULO"/>
      <sheetName val="CRONOGRAMA"/>
      <sheetName val="Composição 01 - Pontos eletric "/>
      <sheetName val="Composição 02 - Reti. Bancada"/>
      <sheetName val="Composição 03 - Ret. ar"/>
      <sheetName val="Composição 04 - Calha"/>
      <sheetName val="Composição 05 - Barrilete"/>
      <sheetName val="Composição 06 - Torneira de J."/>
      <sheetName val="Composição 07 - Reservatorio"/>
      <sheetName val="Composição 08 - Ducha"/>
      <sheetName val="Composição 09 - Bacia Sifonada"/>
      <sheetName val="Composição 10 - Lavatorio"/>
      <sheetName val="Composição 11 - Tubo 200mm"/>
      <sheetName val="Composição 12 - Bomba "/>
      <sheetName val="Composição 13  - Interruptor"/>
      <sheetName val="Composição 14- Interruptor Dif."/>
      <sheetName val="Composição 15 - Dispositivo"/>
      <sheetName val="Composição 16 -Ponto para ilum."/>
      <sheetName val="Composição 17 - Placa Extintor"/>
      <sheetName val="Composição 18 - Placa a direita"/>
      <sheetName val="Composição 19 - Placa esquerda"/>
      <sheetName val="Composição  20- Placa esc. dir."/>
      <sheetName val="Composição 21 - Placa esc. esq."/>
      <sheetName val="Composição 22 - Placa Rampa d. "/>
      <sheetName val="Composição 23 - Placa Rampa e."/>
      <sheetName val="Composição 24 - Saida de emerg."/>
      <sheetName val="Composição 25 - Caixa de som "/>
      <sheetName val="Composição 26 - Projetor"/>
      <sheetName val="Composição 27 - Mesa de Som"/>
      <sheetName val="Composição 28 - Camera"/>
      <sheetName val="Composição 29 - Conector"/>
      <sheetName val="Composição 30 - Caixa de Tomada"/>
      <sheetName val="Composição 31 - Patch Panel"/>
      <sheetName val="Composição 32 - Cabo UTP"/>
      <sheetName val="Composição 33 - Patch Cord"/>
      <sheetName val="Composição 34 - Sensor de Movim"/>
      <sheetName val="Composição  35 - Sensor Infra."/>
      <sheetName val="Composição 36 - Cabo p alarme"/>
      <sheetName val="Composição 37 - Teclado e Cen."/>
      <sheetName val="Composição 38 - Sirene"/>
      <sheetName val="Composição 39 - Tubo 1.2"/>
      <sheetName val="Composição 40 - Tubo 1.4"/>
      <sheetName val="ComposiçãO 41- Tubo 3.8"/>
      <sheetName val="Composição 42 - Tubo 5.8"/>
      <sheetName val="Composição 43 - Conjunto."/>
      <sheetName val="Composição 44 - Fita PVC"/>
      <sheetName val="Composição  45 - Kit de Solda "/>
      <sheetName val="Composição 46 - Caixa Inspeção"/>
      <sheetName val="Composição 47 - Presilha"/>
      <sheetName val="Composição  48 - Terminal"/>
      <sheetName val="Composição 49 - Caixa eq."/>
      <sheetName val="Composição 50 - Ponto Lógica"/>
      <sheetName val="Composição 51 -Ponto Tel"/>
      <sheetName val="Composição 52 - Caixa Tel"/>
      <sheetName val="Composição 53 - Caixa Tel"/>
      <sheetName val="Composição  54 -  Eletrocalha"/>
      <sheetName val="Composição 55 - Tampa"/>
      <sheetName val="Composição 56 - Suporte"/>
      <sheetName val="Composição 57 - Saída"/>
      <sheetName val="Composição 58 - Caixa Passagem"/>
      <sheetName val="Composição 59 -Caixa Passsagem"/>
      <sheetName val="Composição 60 -  Abraçadeira"/>
      <sheetName val="Composição 61 - Conector "/>
      <sheetName val="Composição 62 - Piso"/>
      <sheetName val="Composição 63 - Azulejo"/>
      <sheetName val="Composição 64 - Ladrilho Hidra."/>
      <sheetName val="Composição 65 - Peitoril"/>
      <sheetName val="Composição 66 - Soleira"/>
      <sheetName val="Composição  67 - Tijolinho"/>
      <sheetName val="Composição 68 - Porta 1,70x2,10"/>
      <sheetName val="Composição 69 - Porta 1,30x210"/>
      <sheetName val="Composição 70- Tela de Proteção"/>
      <sheetName val="Composição 71 - Portao Correr"/>
      <sheetName val="Composição 72 - Portao Abrir"/>
      <sheetName val="Composição 73 - Bancada"/>
      <sheetName val="Composição 74 -  Porta 0,80"/>
      <sheetName val="Composição 75-  Porta 1,00"/>
      <sheetName val="Composição 76 -  Buxinho"/>
      <sheetName val="Composição 77 - Terra Vegetal"/>
      <sheetName val="Composição 78 - Barra"/>
    </sheetNames>
    <sheetDataSet>
      <sheetData sheetId="0">
        <row r="3">
          <cell r="A3" t="str">
            <v xml:space="preserve">OBRA : </v>
          </cell>
        </row>
        <row r="4">
          <cell r="A4" t="str">
            <v>LOCAL: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:U213"/>
  <sheetViews>
    <sheetView showZeros="0" tabSelected="1" view="pageBreakPreview" topLeftCell="A148" zoomScale="90" zoomScaleNormal="90" zoomScaleSheetLayoutView="90" workbookViewId="0">
      <selection activeCell="D19" sqref="D19"/>
    </sheetView>
  </sheetViews>
  <sheetFormatPr defaultColWidth="9.109375" defaultRowHeight="13.2"/>
  <cols>
    <col min="1" max="1" width="15.33203125" style="22" bestFit="1" customWidth="1"/>
    <col min="2" max="2" width="10.88671875" style="27" customWidth="1"/>
    <col min="3" max="3" width="8.6640625" style="27" customWidth="1"/>
    <col min="4" max="4" width="66.33203125" style="35" customWidth="1"/>
    <col min="5" max="5" width="7.109375" style="27" customWidth="1"/>
    <col min="6" max="6" width="8.6640625" style="6" bestFit="1" customWidth="1"/>
    <col min="7" max="7" width="15.109375" style="6" customWidth="1"/>
    <col min="8" max="8" width="13.6640625" style="6" bestFit="1" customWidth="1"/>
    <col min="9" max="9" width="15" style="6" customWidth="1"/>
    <col min="10" max="10" width="13.88671875" style="6" hidden="1" customWidth="1"/>
    <col min="11" max="11" width="6.5546875" style="22" hidden="1" customWidth="1"/>
    <col min="12" max="12" width="0" style="22" hidden="1" customWidth="1"/>
    <col min="13" max="13" width="9.109375" style="22"/>
    <col min="14" max="14" width="16.21875" style="22" customWidth="1"/>
    <col min="15" max="15" width="14.33203125" style="22" customWidth="1"/>
    <col min="16" max="16384" width="9.109375" style="22"/>
  </cols>
  <sheetData>
    <row r="1" spans="1:15" ht="52.2" customHeight="1">
      <c r="A1" s="357"/>
      <c r="B1" s="358"/>
      <c r="C1" s="367" t="s">
        <v>88</v>
      </c>
      <c r="D1" s="368"/>
      <c r="E1" s="368"/>
      <c r="F1" s="368"/>
      <c r="G1" s="368"/>
      <c r="H1" s="363"/>
      <c r="I1" s="363"/>
    </row>
    <row r="2" spans="1:15">
      <c r="A2" s="306"/>
      <c r="B2" s="307"/>
      <c r="C2" s="369"/>
      <c r="D2" s="370"/>
      <c r="E2" s="370"/>
      <c r="F2" s="370"/>
      <c r="G2" s="370"/>
      <c r="H2" s="363"/>
      <c r="I2" s="363"/>
    </row>
    <row r="3" spans="1:15" ht="18" customHeight="1">
      <c r="A3" s="308"/>
      <c r="B3" s="309"/>
      <c r="C3" s="371"/>
      <c r="D3" s="372"/>
      <c r="E3" s="372"/>
      <c r="F3" s="372"/>
      <c r="G3" s="372"/>
      <c r="H3" s="363"/>
      <c r="I3" s="363"/>
    </row>
    <row r="4" spans="1:15" ht="28.5" customHeight="1">
      <c r="A4" s="365" t="s">
        <v>45</v>
      </c>
      <c r="B4" s="366"/>
      <c r="C4" s="366"/>
      <c r="D4" s="366"/>
      <c r="E4" s="366"/>
      <c r="F4" s="366"/>
      <c r="G4" s="366"/>
      <c r="H4" s="363"/>
      <c r="I4" s="363"/>
    </row>
    <row r="5" spans="1:15">
      <c r="A5" s="360" t="s">
        <v>118</v>
      </c>
      <c r="B5" s="360"/>
      <c r="C5" s="360"/>
      <c r="D5" s="360"/>
      <c r="E5" s="360"/>
      <c r="F5" s="360"/>
      <c r="G5" s="360"/>
      <c r="H5" s="364" t="s">
        <v>69</v>
      </c>
      <c r="I5" s="364"/>
    </row>
    <row r="6" spans="1:15">
      <c r="A6" s="360" t="s">
        <v>70</v>
      </c>
      <c r="B6" s="360"/>
      <c r="C6" s="360"/>
      <c r="D6" s="360"/>
      <c r="E6" s="360"/>
      <c r="F6" s="360"/>
      <c r="G6" s="360"/>
      <c r="H6" s="364"/>
      <c r="I6" s="364"/>
    </row>
    <row r="7" spans="1:15">
      <c r="A7" s="360" t="s">
        <v>71</v>
      </c>
      <c r="B7" s="360"/>
      <c r="C7" s="360"/>
      <c r="D7" s="360"/>
      <c r="E7" s="360"/>
      <c r="F7" s="360"/>
      <c r="G7" s="360"/>
      <c r="H7" s="362" t="s">
        <v>600</v>
      </c>
      <c r="I7" s="362"/>
      <c r="J7" s="23"/>
    </row>
    <row r="8" spans="1:15">
      <c r="A8" s="361" t="s">
        <v>29</v>
      </c>
      <c r="B8" s="361"/>
      <c r="C8" s="361" t="s">
        <v>0</v>
      </c>
      <c r="D8" s="361" t="s">
        <v>1</v>
      </c>
      <c r="E8" s="361" t="s">
        <v>19</v>
      </c>
      <c r="F8" s="362" t="s">
        <v>24</v>
      </c>
      <c r="G8" s="362" t="s">
        <v>30</v>
      </c>
      <c r="H8" s="362" t="s">
        <v>34</v>
      </c>
      <c r="I8" s="362" t="s">
        <v>46</v>
      </c>
    </row>
    <row r="9" spans="1:15">
      <c r="A9" s="361"/>
      <c r="B9" s="361"/>
      <c r="C9" s="361"/>
      <c r="D9" s="361"/>
      <c r="E9" s="361"/>
      <c r="F9" s="362"/>
      <c r="G9" s="362"/>
      <c r="H9" s="362"/>
      <c r="I9" s="362"/>
      <c r="J9" s="6">
        <v>1.25</v>
      </c>
    </row>
    <row r="10" spans="1:15">
      <c r="A10" s="45"/>
      <c r="B10" s="45"/>
      <c r="C10" s="37" t="s">
        <v>7</v>
      </c>
      <c r="D10" s="42" t="s">
        <v>6</v>
      </c>
      <c r="E10" s="48"/>
      <c r="F10" s="1"/>
      <c r="G10" s="1"/>
      <c r="H10" s="1"/>
      <c r="I10" s="1"/>
      <c r="J10" s="74">
        <v>1.3089999999999999</v>
      </c>
    </row>
    <row r="11" spans="1:15">
      <c r="A11" s="45"/>
      <c r="B11" s="45"/>
      <c r="C11" s="37"/>
      <c r="D11" s="42"/>
      <c r="E11" s="48"/>
      <c r="F11" s="1"/>
      <c r="G11" s="1"/>
      <c r="H11" s="1"/>
      <c r="I11" s="1"/>
      <c r="J11" s="74"/>
    </row>
    <row r="12" spans="1:15" ht="39.6">
      <c r="A12" s="310" t="s">
        <v>431</v>
      </c>
      <c r="B12" s="311">
        <v>20704</v>
      </c>
      <c r="C12" s="312" t="s">
        <v>3</v>
      </c>
      <c r="D12" s="313" t="s">
        <v>605</v>
      </c>
      <c r="E12" s="290" t="s">
        <v>2</v>
      </c>
      <c r="F12" s="1">
        <v>10.9</v>
      </c>
      <c r="G12" s="1">
        <v>342.5</v>
      </c>
      <c r="H12" s="38">
        <f t="shared" ref="H12:H14" si="0">ROUNDDOWN((G12/$J$10)*$J$9,2)</f>
        <v>327.06</v>
      </c>
      <c r="I12" s="1">
        <f>H12*F12</f>
        <v>3564.9540000000002</v>
      </c>
      <c r="J12" s="74"/>
      <c r="O12" s="302"/>
    </row>
    <row r="13" spans="1:15" ht="39.6">
      <c r="A13" s="310" t="s">
        <v>431</v>
      </c>
      <c r="B13" s="311">
        <v>20702</v>
      </c>
      <c r="C13" s="312" t="s">
        <v>606</v>
      </c>
      <c r="D13" s="313" t="s">
        <v>604</v>
      </c>
      <c r="E13" s="290" t="s">
        <v>2</v>
      </c>
      <c r="F13" s="1">
        <v>10.9</v>
      </c>
      <c r="G13" s="1">
        <v>368.13</v>
      </c>
      <c r="H13" s="38">
        <f t="shared" si="0"/>
        <v>351.53</v>
      </c>
      <c r="I13" s="1">
        <f>H13*F13</f>
        <v>3831.6769999999997</v>
      </c>
      <c r="J13" s="74"/>
      <c r="O13" s="302"/>
    </row>
    <row r="14" spans="1:15" ht="39.6">
      <c r="A14" s="310" t="s">
        <v>431</v>
      </c>
      <c r="B14" s="311">
        <v>20350</v>
      </c>
      <c r="C14" s="312" t="s">
        <v>607</v>
      </c>
      <c r="D14" s="313" t="s">
        <v>602</v>
      </c>
      <c r="E14" s="290" t="s">
        <v>603</v>
      </c>
      <c r="F14" s="1">
        <v>25</v>
      </c>
      <c r="G14" s="1">
        <v>118.37</v>
      </c>
      <c r="H14" s="38">
        <f t="shared" si="0"/>
        <v>113.03</v>
      </c>
      <c r="I14" s="1">
        <f>H14*F14</f>
        <v>2825.75</v>
      </c>
      <c r="J14" s="74"/>
      <c r="O14" s="302"/>
    </row>
    <row r="15" spans="1:15" ht="26.4">
      <c r="A15" s="310" t="s">
        <v>429</v>
      </c>
      <c r="B15" s="5" t="s">
        <v>31</v>
      </c>
      <c r="C15" s="312" t="s">
        <v>608</v>
      </c>
      <c r="D15" s="217" t="s">
        <v>32</v>
      </c>
      <c r="E15" s="290" t="s">
        <v>2</v>
      </c>
      <c r="F15" s="38">
        <v>6</v>
      </c>
      <c r="G15" s="1">
        <v>279.11</v>
      </c>
      <c r="H15" s="1">
        <f t="shared" ref="H15" si="1">ROUNDDOWN(G15*$J$9,2)</f>
        <v>348.88</v>
      </c>
      <c r="I15" s="1">
        <f>H15*F15</f>
        <v>2093.2799999999997</v>
      </c>
      <c r="O15" s="302"/>
    </row>
    <row r="16" spans="1:15">
      <c r="A16" s="310"/>
      <c r="B16" s="310"/>
      <c r="C16" s="310"/>
      <c r="D16" s="359" t="s">
        <v>47</v>
      </c>
      <c r="E16" s="359"/>
      <c r="F16" s="359"/>
      <c r="G16" s="359"/>
      <c r="H16" s="1"/>
      <c r="I16" s="44">
        <f>SUM(I12:I15)</f>
        <v>12315.661</v>
      </c>
      <c r="O16" s="302"/>
    </row>
    <row r="17" spans="1:21">
      <c r="A17" s="43"/>
      <c r="B17" s="43"/>
      <c r="C17" s="43"/>
      <c r="D17" s="42"/>
      <c r="E17" s="43"/>
      <c r="F17" s="44"/>
      <c r="G17" s="44"/>
      <c r="H17" s="44"/>
      <c r="I17" s="44"/>
      <c r="O17" s="302"/>
    </row>
    <row r="18" spans="1:21">
      <c r="A18" s="43"/>
      <c r="B18" s="43"/>
      <c r="C18" s="37" t="s">
        <v>8</v>
      </c>
      <c r="D18" s="374" t="s">
        <v>66</v>
      </c>
      <c r="E18" s="374"/>
      <c r="F18" s="1"/>
      <c r="G18" s="1"/>
      <c r="H18" s="1"/>
      <c r="I18" s="1"/>
      <c r="O18" s="302"/>
    </row>
    <row r="19" spans="1:21" ht="26.4">
      <c r="A19" s="310" t="s">
        <v>429</v>
      </c>
      <c r="B19" s="5" t="s">
        <v>82</v>
      </c>
      <c r="C19" s="314" t="s">
        <v>81</v>
      </c>
      <c r="D19" s="217" t="s">
        <v>83</v>
      </c>
      <c r="E19" s="290" t="s">
        <v>2</v>
      </c>
      <c r="F19" s="38">
        <f>'memoria de calculo'!D12</f>
        <v>94.44</v>
      </c>
      <c r="G19" s="1">
        <v>6.49</v>
      </c>
      <c r="H19" s="1">
        <f>ROUNDDOWN(G19*$J$9,2)</f>
        <v>8.11</v>
      </c>
      <c r="I19" s="1">
        <f t="shared" ref="I19:I34" si="2">H19*F19</f>
        <v>765.90839999999992</v>
      </c>
      <c r="J19" s="303" t="s">
        <v>263</v>
      </c>
      <c r="K19" s="303"/>
      <c r="L19" s="303"/>
      <c r="M19" s="303"/>
      <c r="N19" s="303"/>
      <c r="O19" s="302"/>
      <c r="P19" s="303"/>
      <c r="Q19" s="303"/>
      <c r="R19" s="303"/>
      <c r="S19" s="303"/>
      <c r="T19" s="303"/>
      <c r="U19" s="303"/>
    </row>
    <row r="20" spans="1:21" ht="26.4">
      <c r="A20" s="310" t="s">
        <v>429</v>
      </c>
      <c r="B20" s="5" t="s">
        <v>114</v>
      </c>
      <c r="C20" s="314" t="s">
        <v>265</v>
      </c>
      <c r="D20" s="217" t="s">
        <v>108</v>
      </c>
      <c r="E20" s="290" t="s">
        <v>107</v>
      </c>
      <c r="F20" s="38">
        <f>'memoria de calculo'!D19</f>
        <v>3.0925000000000002</v>
      </c>
      <c r="G20" s="38">
        <v>29.31</v>
      </c>
      <c r="H20" s="1">
        <f t="shared" ref="H20" si="3">ROUNDDOWN(G20*$J$9,2)</f>
        <v>36.630000000000003</v>
      </c>
      <c r="I20" s="1">
        <f t="shared" si="2"/>
        <v>113.27827500000002</v>
      </c>
      <c r="J20" s="303"/>
      <c r="K20" s="303"/>
      <c r="L20" s="303"/>
      <c r="M20" s="303"/>
      <c r="N20" s="303"/>
      <c r="O20" s="302"/>
      <c r="P20" s="303"/>
      <c r="Q20" s="303"/>
      <c r="R20" s="303"/>
      <c r="S20" s="303"/>
      <c r="T20" s="303"/>
      <c r="U20" s="303"/>
    </row>
    <row r="21" spans="1:21" ht="26.4">
      <c r="A21" s="310" t="s">
        <v>431</v>
      </c>
      <c r="B21" s="5" t="s">
        <v>110</v>
      </c>
      <c r="C21" s="314" t="s">
        <v>266</v>
      </c>
      <c r="D21" s="217" t="s">
        <v>153</v>
      </c>
      <c r="E21" s="290" t="s">
        <v>2</v>
      </c>
      <c r="F21" s="38">
        <f>'memoria de calculo'!D25</f>
        <v>10.204499999999999</v>
      </c>
      <c r="G21" s="38">
        <v>8.51</v>
      </c>
      <c r="H21" s="38">
        <f>ROUNDDOWN((G21/$J$10)*$J$9,2)</f>
        <v>8.1199999999999992</v>
      </c>
      <c r="I21" s="1">
        <f t="shared" si="2"/>
        <v>82.860539999999986</v>
      </c>
      <c r="J21" s="303"/>
      <c r="K21" s="303"/>
      <c r="L21" s="303"/>
      <c r="M21" s="303"/>
      <c r="N21" s="303"/>
      <c r="O21" s="302"/>
      <c r="P21" s="303"/>
      <c r="Q21" s="303"/>
      <c r="R21" s="303"/>
      <c r="S21" s="303"/>
      <c r="T21" s="303"/>
      <c r="U21" s="303"/>
    </row>
    <row r="22" spans="1:21" ht="26.4">
      <c r="A22" s="310" t="s">
        <v>431</v>
      </c>
      <c r="B22" s="5" t="s">
        <v>154</v>
      </c>
      <c r="C22" s="314" t="s">
        <v>109</v>
      </c>
      <c r="D22" s="217" t="s">
        <v>264</v>
      </c>
      <c r="E22" s="290" t="s">
        <v>2</v>
      </c>
      <c r="F22" s="38">
        <f>'memoria de calculo'!D30</f>
        <v>123.11</v>
      </c>
      <c r="G22" s="38">
        <v>9.67</v>
      </c>
      <c r="H22" s="38">
        <f>ROUNDDOWN((G22/$J$10)*$J$9,2)</f>
        <v>9.23</v>
      </c>
      <c r="I22" s="1">
        <f t="shared" si="2"/>
        <v>1136.3053</v>
      </c>
      <c r="J22" s="303"/>
      <c r="K22" s="303"/>
      <c r="L22" s="303"/>
      <c r="M22" s="303"/>
      <c r="N22" s="303"/>
      <c r="O22" s="302"/>
      <c r="P22" s="303"/>
      <c r="Q22" s="303"/>
      <c r="R22" s="303"/>
      <c r="S22" s="303"/>
      <c r="T22" s="303"/>
      <c r="U22" s="303"/>
    </row>
    <row r="23" spans="1:21" ht="26.4">
      <c r="A23" s="310" t="s">
        <v>429</v>
      </c>
      <c r="B23" s="5" t="s">
        <v>174</v>
      </c>
      <c r="C23" s="314" t="s">
        <v>267</v>
      </c>
      <c r="D23" s="217" t="s">
        <v>173</v>
      </c>
      <c r="E23" s="290" t="s">
        <v>2</v>
      </c>
      <c r="F23" s="38">
        <f>'memoria de calculo'!D87</f>
        <v>851.50000000000023</v>
      </c>
      <c r="G23" s="38">
        <v>1.75</v>
      </c>
      <c r="H23" s="38">
        <f t="shared" ref="H23" si="4">ROUNDDOWN(G23*$J$9,2)</f>
        <v>2.1800000000000002</v>
      </c>
      <c r="I23" s="1">
        <f t="shared" si="2"/>
        <v>1856.2700000000007</v>
      </c>
      <c r="J23" s="303"/>
      <c r="K23" s="303"/>
      <c r="L23" s="303"/>
      <c r="M23" s="303"/>
      <c r="N23" s="303"/>
      <c r="O23" s="302"/>
      <c r="P23" s="303"/>
      <c r="Q23" s="303"/>
      <c r="R23" s="303"/>
      <c r="S23" s="303"/>
      <c r="T23" s="303"/>
      <c r="U23" s="303"/>
    </row>
    <row r="24" spans="1:21" ht="26.4">
      <c r="A24" s="310" t="s">
        <v>431</v>
      </c>
      <c r="B24" s="5" t="s">
        <v>217</v>
      </c>
      <c r="C24" s="314" t="s">
        <v>111</v>
      </c>
      <c r="D24" s="217" t="s">
        <v>216</v>
      </c>
      <c r="E24" s="290" t="s">
        <v>2</v>
      </c>
      <c r="F24" s="38">
        <f>'memoria de calculo'!D92</f>
        <v>2.56</v>
      </c>
      <c r="G24" s="38">
        <v>11.05</v>
      </c>
      <c r="H24" s="38">
        <f>ROUNDDOWN((G24/$J$10)*$J$9,2)</f>
        <v>10.55</v>
      </c>
      <c r="I24" s="1">
        <f t="shared" si="2"/>
        <v>27.008000000000003</v>
      </c>
      <c r="J24" s="303"/>
      <c r="K24" s="303"/>
      <c r="L24" s="303"/>
      <c r="M24" s="303"/>
      <c r="N24" s="303"/>
      <c r="O24" s="302"/>
      <c r="P24" s="303"/>
      <c r="Q24" s="303"/>
      <c r="R24" s="303"/>
      <c r="S24" s="303"/>
      <c r="T24" s="303"/>
      <c r="U24" s="303"/>
    </row>
    <row r="25" spans="1:21" ht="26.4">
      <c r="A25" s="310" t="s">
        <v>429</v>
      </c>
      <c r="B25" s="5" t="s">
        <v>227</v>
      </c>
      <c r="C25" s="314" t="s">
        <v>112</v>
      </c>
      <c r="D25" s="217" t="s">
        <v>270</v>
      </c>
      <c r="E25" s="290" t="s">
        <v>2</v>
      </c>
      <c r="F25" s="38">
        <f>'memoria de calculo'!D97</f>
        <v>87.84</v>
      </c>
      <c r="G25" s="38">
        <v>3.87</v>
      </c>
      <c r="H25" s="38">
        <f t="shared" ref="H25:H28" si="5">ROUNDDOWN(G25*$J$9,2)</f>
        <v>4.83</v>
      </c>
      <c r="I25" s="1">
        <f t="shared" si="2"/>
        <v>424.2672</v>
      </c>
      <c r="J25" s="303"/>
      <c r="K25" s="303"/>
      <c r="L25" s="303"/>
      <c r="M25" s="303"/>
      <c r="N25" s="303"/>
      <c r="O25" s="302"/>
      <c r="P25" s="303"/>
      <c r="Q25" s="303"/>
      <c r="R25" s="303"/>
      <c r="S25" s="303"/>
      <c r="T25" s="303"/>
      <c r="U25" s="303"/>
    </row>
    <row r="26" spans="1:21" ht="26.4">
      <c r="A26" s="310" t="s">
        <v>431</v>
      </c>
      <c r="B26" s="5" t="s">
        <v>280</v>
      </c>
      <c r="C26" s="314" t="s">
        <v>113</v>
      </c>
      <c r="D26" s="217" t="s">
        <v>232</v>
      </c>
      <c r="E26" s="290" t="s">
        <v>2</v>
      </c>
      <c r="F26" s="38">
        <f>'memoria de calculo'!D103</f>
        <v>1.95</v>
      </c>
      <c r="G26" s="38">
        <v>17.23</v>
      </c>
      <c r="H26" s="38">
        <f>ROUNDDOWN((G26/$J$10)*$J$9,2)</f>
        <v>16.45</v>
      </c>
      <c r="I26" s="1">
        <f t="shared" si="2"/>
        <v>32.077500000000001</v>
      </c>
      <c r="J26" s="303"/>
      <c r="K26" s="303"/>
      <c r="L26" s="303"/>
      <c r="M26" s="303"/>
      <c r="N26" s="303"/>
      <c r="O26" s="302"/>
      <c r="P26" s="303"/>
      <c r="Q26" s="303"/>
      <c r="R26" s="303"/>
      <c r="S26" s="303"/>
      <c r="T26" s="303"/>
      <c r="U26" s="303"/>
    </row>
    <row r="27" spans="1:21" ht="26.4">
      <c r="A27" s="310" t="s">
        <v>431</v>
      </c>
      <c r="B27" s="5" t="s">
        <v>501</v>
      </c>
      <c r="C27" s="314" t="s">
        <v>268</v>
      </c>
      <c r="D27" s="217" t="str">
        <f>'memoria de calculo'!B104</f>
        <v>Remoção, lavagem com escova de aço e recolocação de telhas cerâmicas</v>
      </c>
      <c r="E27" s="290" t="s">
        <v>2</v>
      </c>
      <c r="F27" s="38">
        <f>'memoria de calculo'!D105</f>
        <v>396.00000000000006</v>
      </c>
      <c r="G27" s="38">
        <v>65.75</v>
      </c>
      <c r="H27" s="38">
        <f>ROUNDDOWN((G27/$J$10)*$J$9,2)</f>
        <v>62.78</v>
      </c>
      <c r="I27" s="1">
        <f t="shared" si="2"/>
        <v>24860.880000000005</v>
      </c>
      <c r="J27" s="303"/>
      <c r="K27" s="303"/>
      <c r="L27" s="303"/>
      <c r="M27" s="303"/>
      <c r="N27" s="303"/>
      <c r="O27" s="302"/>
      <c r="P27" s="303"/>
      <c r="Q27" s="303"/>
      <c r="R27" s="303"/>
      <c r="S27" s="303"/>
      <c r="T27" s="303"/>
      <c r="U27" s="303"/>
    </row>
    <row r="28" spans="1:21" ht="26.4">
      <c r="A28" s="310" t="s">
        <v>431</v>
      </c>
      <c r="B28" s="5" t="s">
        <v>236</v>
      </c>
      <c r="C28" s="314" t="s">
        <v>269</v>
      </c>
      <c r="D28" s="217" t="s">
        <v>570</v>
      </c>
      <c r="E28" s="290" t="s">
        <v>2</v>
      </c>
      <c r="F28" s="38">
        <f>'memoria de calculo'!D109</f>
        <v>2087.9575</v>
      </c>
      <c r="G28" s="38">
        <v>2</v>
      </c>
      <c r="H28" s="38">
        <f t="shared" si="5"/>
        <v>2.5</v>
      </c>
      <c r="I28" s="1">
        <f t="shared" si="2"/>
        <v>5219.8937500000002</v>
      </c>
      <c r="J28" s="303"/>
      <c r="K28" s="303"/>
      <c r="L28" s="303"/>
      <c r="M28" s="303"/>
      <c r="N28" s="303"/>
      <c r="O28" s="302"/>
      <c r="P28" s="303"/>
      <c r="Q28" s="303"/>
      <c r="R28" s="303"/>
      <c r="S28" s="303"/>
      <c r="T28" s="303"/>
      <c r="U28" s="303"/>
    </row>
    <row r="29" spans="1:21" ht="26.4">
      <c r="A29" s="310" t="s">
        <v>431</v>
      </c>
      <c r="B29" s="5" t="s">
        <v>245</v>
      </c>
      <c r="C29" s="314" t="s">
        <v>450</v>
      </c>
      <c r="D29" s="217" t="s">
        <v>244</v>
      </c>
      <c r="E29" s="290" t="s">
        <v>2</v>
      </c>
      <c r="F29" s="38">
        <f>'memoria de calculo'!D122</f>
        <v>149.97999999999999</v>
      </c>
      <c r="G29" s="38">
        <v>13.63</v>
      </c>
      <c r="H29" s="38">
        <f>ROUNDDOWN((G29/$J$10)*$J$9,2)</f>
        <v>13.01</v>
      </c>
      <c r="I29" s="1">
        <f t="shared" si="2"/>
        <v>1951.2397999999998</v>
      </c>
      <c r="J29" s="303"/>
      <c r="K29" s="303"/>
      <c r="L29" s="303"/>
      <c r="M29" s="303"/>
      <c r="N29" s="303"/>
      <c r="O29" s="302"/>
      <c r="P29" s="303"/>
      <c r="Q29" s="303"/>
      <c r="R29" s="303"/>
      <c r="S29" s="303"/>
      <c r="T29" s="303"/>
      <c r="U29" s="303"/>
    </row>
    <row r="30" spans="1:21" ht="26.4">
      <c r="A30" s="310" t="s">
        <v>431</v>
      </c>
      <c r="B30" s="5" t="s">
        <v>449</v>
      </c>
      <c r="C30" s="314" t="s">
        <v>470</v>
      </c>
      <c r="D30" s="217" t="s">
        <v>448</v>
      </c>
      <c r="E30" s="290" t="s">
        <v>2</v>
      </c>
      <c r="F30" s="38">
        <f>'memoria de calculo'!D125</f>
        <v>3.2</v>
      </c>
      <c r="G30" s="38">
        <v>7.41</v>
      </c>
      <c r="H30" s="38">
        <f>ROUNDDOWN((G30/$J$10)*$J$9,2)</f>
        <v>7.07</v>
      </c>
      <c r="I30" s="1">
        <f t="shared" si="2"/>
        <v>22.624000000000002</v>
      </c>
      <c r="J30" s="303"/>
      <c r="K30" s="303"/>
      <c r="L30" s="303"/>
      <c r="M30" s="303"/>
      <c r="N30" s="303"/>
      <c r="O30" s="302"/>
      <c r="P30" s="303"/>
      <c r="Q30" s="303"/>
      <c r="R30" s="303"/>
      <c r="S30" s="303"/>
      <c r="T30" s="303"/>
      <c r="U30" s="303"/>
    </row>
    <row r="31" spans="1:21" ht="26.4">
      <c r="A31" s="310" t="s">
        <v>429</v>
      </c>
      <c r="B31" s="5" t="s">
        <v>469</v>
      </c>
      <c r="C31" s="314" t="s">
        <v>491</v>
      </c>
      <c r="D31" s="217" t="s">
        <v>468</v>
      </c>
      <c r="E31" s="290" t="s">
        <v>2</v>
      </c>
      <c r="F31" s="38">
        <f>'memoria de calculo'!D128</f>
        <v>1.86</v>
      </c>
      <c r="G31" s="38">
        <v>40.520000000000003</v>
      </c>
      <c r="H31" s="38">
        <f t="shared" ref="H31" si="6">ROUNDDOWN(G31*$J$9,2)</f>
        <v>50.65</v>
      </c>
      <c r="I31" s="1">
        <f t="shared" si="2"/>
        <v>94.209000000000003</v>
      </c>
      <c r="J31" s="303"/>
      <c r="K31" s="303"/>
      <c r="L31" s="303"/>
      <c r="M31" s="303"/>
      <c r="N31" s="303"/>
      <c r="O31" s="302"/>
      <c r="P31" s="303"/>
      <c r="Q31" s="303"/>
      <c r="R31" s="303"/>
      <c r="S31" s="303"/>
      <c r="T31" s="303"/>
      <c r="U31" s="303"/>
    </row>
    <row r="32" spans="1:21" ht="26.4">
      <c r="A32" s="310" t="s">
        <v>431</v>
      </c>
      <c r="B32" s="5" t="s">
        <v>490</v>
      </c>
      <c r="C32" s="314" t="s">
        <v>500</v>
      </c>
      <c r="D32" s="217" t="s">
        <v>489</v>
      </c>
      <c r="E32" s="290" t="s">
        <v>146</v>
      </c>
      <c r="F32" s="38">
        <v>78</v>
      </c>
      <c r="G32" s="38">
        <v>7.63</v>
      </c>
      <c r="H32" s="38">
        <f>ROUNDDOWN((G32/$J$10)*$J$9,2)</f>
        <v>7.28</v>
      </c>
      <c r="I32" s="1">
        <f t="shared" si="2"/>
        <v>567.84</v>
      </c>
      <c r="J32" s="303"/>
      <c r="K32" s="303"/>
      <c r="L32" s="303"/>
      <c r="M32" s="303"/>
      <c r="N32" s="303"/>
      <c r="O32" s="302"/>
      <c r="P32" s="303"/>
      <c r="Q32" s="303"/>
      <c r="R32" s="303"/>
      <c r="S32" s="303"/>
      <c r="T32" s="303"/>
      <c r="U32" s="303"/>
    </row>
    <row r="33" spans="1:21" ht="26.4">
      <c r="A33" s="310" t="s">
        <v>431</v>
      </c>
      <c r="B33" s="5" t="s">
        <v>582</v>
      </c>
      <c r="C33" s="314" t="s">
        <v>583</v>
      </c>
      <c r="D33" s="217" t="s">
        <v>581</v>
      </c>
      <c r="E33" s="290" t="s">
        <v>18</v>
      </c>
      <c r="F33" s="38">
        <f>90+63</f>
        <v>153</v>
      </c>
      <c r="G33" s="38">
        <v>8.89</v>
      </c>
      <c r="H33" s="38">
        <f>ROUNDDOWN((G33/$J$10)*$J$9,2)</f>
        <v>8.48</v>
      </c>
      <c r="I33" s="1">
        <f t="shared" si="2"/>
        <v>1297.44</v>
      </c>
      <c r="J33" s="303"/>
      <c r="K33" s="303"/>
      <c r="L33" s="303"/>
      <c r="M33" s="303"/>
      <c r="N33" s="303"/>
      <c r="O33" s="302"/>
      <c r="P33" s="303"/>
      <c r="Q33" s="303"/>
      <c r="R33" s="303"/>
      <c r="S33" s="303"/>
      <c r="T33" s="303"/>
      <c r="U33" s="303"/>
    </row>
    <row r="34" spans="1:21" ht="26.4">
      <c r="A34" s="310" t="s">
        <v>431</v>
      </c>
      <c r="B34" s="5" t="s">
        <v>597</v>
      </c>
      <c r="C34" s="314" t="s">
        <v>584</v>
      </c>
      <c r="D34" s="217" t="s">
        <v>598</v>
      </c>
      <c r="E34" s="290" t="s">
        <v>2</v>
      </c>
      <c r="F34" s="38">
        <f>'memoria de calculo'!D137</f>
        <v>385</v>
      </c>
      <c r="G34" s="38">
        <v>8</v>
      </c>
      <c r="H34" s="38">
        <f>ROUNDDOWN((G34/$J$10)*$J$9,2)</f>
        <v>7.63</v>
      </c>
      <c r="I34" s="1">
        <f t="shared" si="2"/>
        <v>2937.55</v>
      </c>
      <c r="J34" s="303"/>
      <c r="K34" s="303"/>
      <c r="L34" s="303"/>
      <c r="M34" s="303"/>
      <c r="N34" s="303"/>
      <c r="O34" s="302"/>
      <c r="P34" s="303"/>
      <c r="Q34" s="303"/>
      <c r="R34" s="303"/>
      <c r="S34" s="303"/>
      <c r="T34" s="303"/>
      <c r="U34" s="303"/>
    </row>
    <row r="35" spans="1:21">
      <c r="A35" s="5"/>
      <c r="B35" s="5"/>
      <c r="C35" s="5"/>
      <c r="D35" s="359" t="s">
        <v>33</v>
      </c>
      <c r="E35" s="359"/>
      <c r="F35" s="359"/>
      <c r="G35" s="359"/>
      <c r="H35" s="1"/>
      <c r="I35" s="44">
        <f>SUM(I19:I34)</f>
        <v>41389.651765000017</v>
      </c>
      <c r="J35" s="303"/>
      <c r="K35" s="303"/>
      <c r="L35" s="303"/>
      <c r="M35" s="303"/>
      <c r="N35" s="303"/>
      <c r="O35" s="302"/>
      <c r="P35" s="303"/>
      <c r="Q35" s="303"/>
      <c r="R35" s="303"/>
      <c r="S35" s="303"/>
      <c r="T35" s="303"/>
      <c r="U35" s="303"/>
    </row>
    <row r="36" spans="1:21" s="24" customFormat="1">
      <c r="A36" s="5"/>
      <c r="B36" s="5"/>
      <c r="C36" s="5"/>
      <c r="D36" s="42"/>
      <c r="E36" s="39"/>
      <c r="F36" s="38"/>
      <c r="G36" s="38"/>
      <c r="H36" s="1"/>
      <c r="I36" s="44"/>
      <c r="J36" s="303"/>
      <c r="K36" s="303"/>
      <c r="L36" s="303"/>
      <c r="M36" s="303"/>
      <c r="N36" s="303"/>
      <c r="O36" s="302"/>
      <c r="P36" s="303"/>
      <c r="Q36" s="303"/>
      <c r="R36" s="303"/>
      <c r="S36" s="303"/>
      <c r="T36" s="303"/>
      <c r="U36" s="303"/>
    </row>
    <row r="37" spans="1:21" s="24" customFormat="1">
      <c r="A37" s="5"/>
      <c r="B37" s="5"/>
      <c r="C37" s="47" t="s">
        <v>9</v>
      </c>
      <c r="D37" s="327" t="s">
        <v>452</v>
      </c>
      <c r="E37" s="48"/>
      <c r="F37" s="328"/>
      <c r="G37" s="328"/>
      <c r="H37" s="328"/>
      <c r="I37" s="329"/>
      <c r="J37" s="303"/>
      <c r="K37" s="303"/>
      <c r="L37" s="303"/>
      <c r="M37" s="303"/>
      <c r="N37" s="303"/>
      <c r="O37" s="302"/>
      <c r="P37" s="303"/>
      <c r="Q37" s="303"/>
      <c r="R37" s="303"/>
      <c r="S37" s="303"/>
      <c r="T37" s="303"/>
      <c r="U37" s="303"/>
    </row>
    <row r="38" spans="1:21" s="24" customFormat="1" ht="26.4">
      <c r="A38" s="310" t="s">
        <v>429</v>
      </c>
      <c r="B38" s="5" t="s">
        <v>454</v>
      </c>
      <c r="C38" s="5" t="s">
        <v>93</v>
      </c>
      <c r="D38" s="217" t="s">
        <v>453</v>
      </c>
      <c r="E38" s="39" t="s">
        <v>107</v>
      </c>
      <c r="F38" s="38">
        <f>'memoria de calculo'!D140</f>
        <v>1.3</v>
      </c>
      <c r="G38" s="38">
        <v>57.58</v>
      </c>
      <c r="H38" s="38">
        <f t="shared" ref="H38" si="7">ROUNDDOWN(G38*$J$9,2)</f>
        <v>71.97</v>
      </c>
      <c r="I38" s="1">
        <f>H38*F38</f>
        <v>93.561000000000007</v>
      </c>
      <c r="J38" s="303"/>
      <c r="K38" s="303"/>
      <c r="L38" s="303"/>
      <c r="M38" s="303"/>
      <c r="N38" s="303"/>
      <c r="O38" s="302"/>
      <c r="P38" s="303"/>
      <c r="Q38" s="303"/>
      <c r="R38" s="303"/>
      <c r="S38" s="303"/>
      <c r="T38" s="303"/>
      <c r="U38" s="303"/>
    </row>
    <row r="39" spans="1:21" s="24" customFormat="1">
      <c r="A39" s="310"/>
      <c r="B39" s="310"/>
      <c r="C39" s="310"/>
      <c r="D39" s="359" t="s">
        <v>499</v>
      </c>
      <c r="E39" s="359"/>
      <c r="F39" s="359"/>
      <c r="G39" s="359"/>
      <c r="H39" s="1"/>
      <c r="I39" s="44">
        <f>SUM(I38:I38)</f>
        <v>93.561000000000007</v>
      </c>
      <c r="J39" s="303"/>
      <c r="K39" s="303"/>
      <c r="L39" s="303"/>
      <c r="M39" s="303"/>
      <c r="N39" s="303"/>
      <c r="O39" s="302"/>
      <c r="P39" s="303"/>
      <c r="Q39" s="303"/>
      <c r="R39" s="303"/>
      <c r="S39" s="303"/>
      <c r="T39" s="303"/>
      <c r="U39" s="303"/>
    </row>
    <row r="40" spans="1:21" s="24" customFormat="1">
      <c r="A40" s="5"/>
      <c r="B40" s="5"/>
      <c r="C40" s="5"/>
      <c r="D40" s="42"/>
      <c r="E40" s="39"/>
      <c r="F40" s="38"/>
      <c r="G40" s="38"/>
      <c r="H40" s="1"/>
      <c r="I40" s="44"/>
      <c r="J40" s="303"/>
      <c r="K40" s="303"/>
      <c r="L40" s="303"/>
      <c r="M40" s="303"/>
      <c r="N40" s="303"/>
      <c r="O40" s="302"/>
      <c r="P40" s="303"/>
      <c r="Q40" s="303"/>
      <c r="R40" s="303"/>
      <c r="S40" s="303"/>
      <c r="T40" s="303"/>
      <c r="U40" s="303"/>
    </row>
    <row r="41" spans="1:21" s="24" customFormat="1">
      <c r="A41" s="5"/>
      <c r="B41" s="5"/>
      <c r="C41" s="47" t="s">
        <v>10</v>
      </c>
      <c r="D41" s="327" t="s">
        <v>511</v>
      </c>
      <c r="E41" s="48"/>
      <c r="F41" s="328"/>
      <c r="G41" s="328"/>
      <c r="H41" s="328"/>
      <c r="I41" s="329"/>
      <c r="J41" s="303"/>
      <c r="K41" s="303"/>
      <c r="L41" s="303"/>
      <c r="M41" s="303"/>
      <c r="N41" s="303"/>
      <c r="O41" s="302"/>
      <c r="P41" s="303"/>
      <c r="Q41" s="303"/>
      <c r="R41" s="303"/>
      <c r="S41" s="303"/>
      <c r="T41" s="303"/>
      <c r="U41" s="303"/>
    </row>
    <row r="42" spans="1:21" s="24" customFormat="1" ht="26.4">
      <c r="A42" s="373" t="s">
        <v>332</v>
      </c>
      <c r="B42" s="373"/>
      <c r="C42" s="5" t="s">
        <v>94</v>
      </c>
      <c r="D42" s="217" t="s">
        <v>567</v>
      </c>
      <c r="E42" s="39" t="s">
        <v>512</v>
      </c>
      <c r="F42" s="38">
        <v>248.08</v>
      </c>
      <c r="G42" s="38">
        <f>'Composição 01 - Viga 1 1.2x1.8'!I28</f>
        <v>28.052590000000002</v>
      </c>
      <c r="H42" s="38">
        <f t="shared" ref="H42" si="8">ROUNDDOWN(G42*$J$9,2)</f>
        <v>35.06</v>
      </c>
      <c r="I42" s="1">
        <f>H42*F42</f>
        <v>8697.6848000000009</v>
      </c>
      <c r="J42" s="303"/>
      <c r="K42" s="303"/>
      <c r="L42" s="303"/>
      <c r="M42" s="303"/>
      <c r="N42" s="303"/>
      <c r="O42" s="302"/>
      <c r="P42" s="303"/>
      <c r="Q42" s="303"/>
      <c r="R42" s="303"/>
      <c r="S42" s="303"/>
      <c r="T42" s="303"/>
      <c r="U42" s="303"/>
    </row>
    <row r="43" spans="1:21" s="24" customFormat="1" ht="39.6">
      <c r="A43" s="310" t="s">
        <v>431</v>
      </c>
      <c r="B43" s="310">
        <v>190417</v>
      </c>
      <c r="C43" s="5" t="s">
        <v>261</v>
      </c>
      <c r="D43" s="217" t="s">
        <v>519</v>
      </c>
      <c r="E43" s="39" t="s">
        <v>2</v>
      </c>
      <c r="F43" s="38">
        <f>'memoria de calculo'!D145</f>
        <v>79.78</v>
      </c>
      <c r="G43" s="38">
        <v>16.739999999999998</v>
      </c>
      <c r="H43" s="38">
        <f>ROUNDDOWN((G43/$J$10)*$J$9,2)</f>
        <v>15.98</v>
      </c>
      <c r="I43" s="1">
        <f>H43*F43</f>
        <v>1274.8844000000001</v>
      </c>
      <c r="J43" s="303"/>
      <c r="K43" s="303"/>
      <c r="L43" s="303"/>
      <c r="M43" s="303"/>
      <c r="N43" s="303"/>
      <c r="O43" s="302"/>
      <c r="P43" s="303"/>
      <c r="Q43" s="303"/>
      <c r="R43" s="303"/>
      <c r="S43" s="303"/>
      <c r="T43" s="303"/>
      <c r="U43" s="303"/>
    </row>
    <row r="44" spans="1:21" s="24" customFormat="1">
      <c r="A44" s="373" t="s">
        <v>335</v>
      </c>
      <c r="B44" s="373"/>
      <c r="C44" s="5" t="s">
        <v>95</v>
      </c>
      <c r="D44" s="217" t="s">
        <v>518</v>
      </c>
      <c r="E44" s="39" t="s">
        <v>146</v>
      </c>
      <c r="F44" s="38">
        <f>'memoria de calculo'!D147</f>
        <v>12</v>
      </c>
      <c r="G44" s="38">
        <v>7</v>
      </c>
      <c r="H44" s="38">
        <f t="shared" ref="H44" si="9">ROUNDDOWN(G44*$J$9,2)</f>
        <v>8.75</v>
      </c>
      <c r="I44" s="1">
        <f>H44*F44</f>
        <v>105</v>
      </c>
      <c r="J44" s="303"/>
      <c r="K44" s="303"/>
      <c r="L44" s="303"/>
      <c r="M44" s="303"/>
      <c r="N44" s="303"/>
      <c r="O44" s="302"/>
      <c r="P44" s="303"/>
      <c r="Q44" s="303"/>
      <c r="R44" s="303"/>
      <c r="S44" s="303"/>
      <c r="T44" s="303"/>
      <c r="U44" s="303"/>
    </row>
    <row r="45" spans="1:21" s="24" customFormat="1">
      <c r="A45" s="310"/>
      <c r="B45" s="310"/>
      <c r="C45" s="310"/>
      <c r="D45" s="359" t="s">
        <v>513</v>
      </c>
      <c r="E45" s="359"/>
      <c r="F45" s="359"/>
      <c r="G45" s="359"/>
      <c r="H45" s="1"/>
      <c r="I45" s="44">
        <f>SUM(I42:I44)</f>
        <v>10077.569200000002</v>
      </c>
      <c r="J45" s="303"/>
      <c r="K45" s="303"/>
      <c r="L45" s="303"/>
      <c r="M45" s="303"/>
      <c r="N45" s="303"/>
      <c r="O45" s="302"/>
      <c r="P45" s="303"/>
      <c r="Q45" s="303"/>
      <c r="R45" s="303"/>
      <c r="S45" s="303"/>
      <c r="T45" s="303"/>
      <c r="U45" s="303"/>
    </row>
    <row r="46" spans="1:21" s="24" customFormat="1">
      <c r="A46" s="5"/>
      <c r="B46" s="5"/>
      <c r="C46" s="5"/>
      <c r="D46" s="42"/>
      <c r="E46" s="39"/>
      <c r="F46" s="38"/>
      <c r="G46" s="38"/>
      <c r="H46" s="1"/>
      <c r="I46" s="44"/>
      <c r="J46" s="303"/>
      <c r="K46" s="303"/>
      <c r="L46" s="303"/>
      <c r="M46" s="303"/>
      <c r="N46" s="303"/>
      <c r="O46" s="302"/>
      <c r="P46" s="303"/>
      <c r="Q46" s="303"/>
      <c r="R46" s="303"/>
      <c r="S46" s="303"/>
      <c r="T46" s="303"/>
      <c r="U46" s="303"/>
    </row>
    <row r="47" spans="1:21" s="24" customFormat="1">
      <c r="A47" s="5"/>
      <c r="B47" s="5"/>
      <c r="C47" s="47" t="s">
        <v>11</v>
      </c>
      <c r="D47" s="327" t="s">
        <v>65</v>
      </c>
      <c r="E47" s="48"/>
      <c r="F47" s="328"/>
      <c r="G47" s="328"/>
      <c r="H47" s="328"/>
      <c r="I47" s="329"/>
      <c r="J47" s="303"/>
      <c r="K47" s="303"/>
      <c r="L47" s="303"/>
      <c r="M47" s="303"/>
      <c r="N47" s="303"/>
      <c r="O47" s="302"/>
      <c r="P47" s="303"/>
      <c r="Q47" s="303"/>
      <c r="R47" s="303"/>
      <c r="S47" s="303"/>
      <c r="T47" s="303"/>
      <c r="U47" s="303"/>
    </row>
    <row r="48" spans="1:21" s="24" customFormat="1" ht="52.8">
      <c r="A48" s="310" t="s">
        <v>429</v>
      </c>
      <c r="B48" s="5" t="s">
        <v>139</v>
      </c>
      <c r="C48" s="315" t="s">
        <v>20</v>
      </c>
      <c r="D48" s="217" t="s">
        <v>138</v>
      </c>
      <c r="E48" s="316" t="s">
        <v>2</v>
      </c>
      <c r="F48" s="38">
        <f>'memoria de calculo'!D154</f>
        <v>68.040000000000006</v>
      </c>
      <c r="G48" s="38">
        <v>49.3</v>
      </c>
      <c r="H48" s="1">
        <f t="shared" ref="H48:H51" si="10">ROUNDDOWN(G48*$J$9,2)</f>
        <v>61.62</v>
      </c>
      <c r="I48" s="1">
        <f>F48*H48</f>
        <v>4192.6248000000005</v>
      </c>
      <c r="J48" s="303"/>
      <c r="K48" s="303"/>
      <c r="L48" s="303"/>
      <c r="M48" s="303"/>
      <c r="N48" s="303"/>
      <c r="O48" s="302"/>
      <c r="P48" s="303"/>
      <c r="Q48" s="303"/>
      <c r="R48" s="303"/>
      <c r="S48" s="303"/>
      <c r="T48" s="303"/>
      <c r="U48" s="303"/>
    </row>
    <row r="49" spans="1:21" s="24" customFormat="1" ht="39.6">
      <c r="A49" s="310" t="s">
        <v>429</v>
      </c>
      <c r="B49" s="5" t="s">
        <v>120</v>
      </c>
      <c r="C49" s="315" t="s">
        <v>75</v>
      </c>
      <c r="D49" s="217" t="s">
        <v>119</v>
      </c>
      <c r="E49" s="290" t="s">
        <v>2</v>
      </c>
      <c r="F49" s="1">
        <f>'memoria de calculo'!D156</f>
        <v>136.08000000000001</v>
      </c>
      <c r="G49" s="38">
        <v>4.32</v>
      </c>
      <c r="H49" s="1">
        <f t="shared" si="10"/>
        <v>5.4</v>
      </c>
      <c r="I49" s="1">
        <f>F49*H49</f>
        <v>734.83200000000011</v>
      </c>
      <c r="J49" s="303"/>
      <c r="K49" s="303"/>
      <c r="L49" s="303"/>
      <c r="M49" s="303"/>
      <c r="N49" s="303"/>
      <c r="O49" s="302"/>
      <c r="P49" s="303"/>
      <c r="Q49" s="303"/>
      <c r="R49" s="303"/>
      <c r="S49" s="303"/>
      <c r="T49" s="303"/>
      <c r="U49" s="303"/>
    </row>
    <row r="50" spans="1:21" s="24" customFormat="1" ht="26.4">
      <c r="A50" s="310" t="s">
        <v>429</v>
      </c>
      <c r="B50" s="5" t="s">
        <v>122</v>
      </c>
      <c r="C50" s="315" t="s">
        <v>67</v>
      </c>
      <c r="D50" s="217" t="s">
        <v>121</v>
      </c>
      <c r="E50" s="290" t="s">
        <v>2</v>
      </c>
      <c r="F50" s="38">
        <f>'memoria de calculo'!D158</f>
        <v>118.20000000000002</v>
      </c>
      <c r="G50" s="38">
        <v>14.81</v>
      </c>
      <c r="H50" s="1">
        <f t="shared" si="10"/>
        <v>18.510000000000002</v>
      </c>
      <c r="I50" s="1">
        <f>F50*H50</f>
        <v>2187.8820000000005</v>
      </c>
      <c r="J50" s="303"/>
      <c r="K50" s="303"/>
      <c r="L50" s="303"/>
      <c r="M50" s="303"/>
      <c r="N50" s="303"/>
      <c r="O50" s="302"/>
      <c r="P50" s="303"/>
      <c r="Q50" s="303"/>
      <c r="R50" s="303"/>
      <c r="S50" s="303"/>
      <c r="T50" s="303"/>
      <c r="U50" s="303"/>
    </row>
    <row r="51" spans="1:21" s="24" customFormat="1" ht="52.8">
      <c r="A51" s="310" t="s">
        <v>429</v>
      </c>
      <c r="B51" s="5" t="s">
        <v>124</v>
      </c>
      <c r="C51" s="315" t="s">
        <v>522</v>
      </c>
      <c r="D51" s="217" t="s">
        <v>123</v>
      </c>
      <c r="E51" s="290" t="s">
        <v>2</v>
      </c>
      <c r="F51" s="1">
        <f>'memoria de calculo'!D162</f>
        <v>17.88</v>
      </c>
      <c r="G51" s="38">
        <v>20.62</v>
      </c>
      <c r="H51" s="1">
        <f t="shared" si="10"/>
        <v>25.77</v>
      </c>
      <c r="I51" s="1">
        <f>F51*H51</f>
        <v>460.76759999999996</v>
      </c>
      <c r="J51" s="303"/>
      <c r="K51" s="303"/>
      <c r="L51" s="303"/>
      <c r="M51" s="303"/>
      <c r="N51" s="303"/>
      <c r="O51" s="302"/>
      <c r="P51" s="303"/>
      <c r="Q51" s="303"/>
      <c r="R51" s="303"/>
      <c r="S51" s="303"/>
      <c r="T51" s="303"/>
      <c r="U51" s="303"/>
    </row>
    <row r="52" spans="1:21" s="24" customFormat="1" ht="39.6">
      <c r="A52" s="310" t="s">
        <v>431</v>
      </c>
      <c r="B52" s="5" t="s">
        <v>137</v>
      </c>
      <c r="C52" s="315" t="s">
        <v>523</v>
      </c>
      <c r="D52" s="217" t="s">
        <v>136</v>
      </c>
      <c r="E52" s="39" t="s">
        <v>2</v>
      </c>
      <c r="F52" s="1">
        <f>'memoria de calculo'!D166</f>
        <v>17.88</v>
      </c>
      <c r="G52" s="38">
        <v>51.43</v>
      </c>
      <c r="H52" s="38">
        <f>ROUNDDOWN((G52/$J$10)*$J$9,2)</f>
        <v>49.11</v>
      </c>
      <c r="I52" s="1">
        <f>F52*H52</f>
        <v>878.08679999999993</v>
      </c>
      <c r="J52" s="303"/>
      <c r="K52" s="303"/>
      <c r="L52" s="303"/>
      <c r="M52" s="303"/>
      <c r="N52" s="303"/>
      <c r="O52" s="302"/>
      <c r="P52" s="303"/>
      <c r="Q52" s="303"/>
      <c r="R52" s="303"/>
      <c r="S52" s="303"/>
      <c r="T52" s="303"/>
      <c r="U52" s="303"/>
    </row>
    <row r="53" spans="1:21" s="24" customFormat="1">
      <c r="A53" s="310"/>
      <c r="B53" s="310"/>
      <c r="C53" s="310"/>
      <c r="D53" s="359" t="s">
        <v>555</v>
      </c>
      <c r="E53" s="359"/>
      <c r="F53" s="359"/>
      <c r="G53" s="359"/>
      <c r="H53" s="1"/>
      <c r="I53" s="44">
        <f>SUM(I48:I52)</f>
        <v>8454.1932000000015</v>
      </c>
      <c r="J53" s="303"/>
      <c r="K53" s="303"/>
      <c r="L53" s="303"/>
      <c r="M53" s="303"/>
      <c r="N53" s="303"/>
      <c r="O53" s="302"/>
      <c r="P53" s="303"/>
      <c r="Q53" s="303"/>
      <c r="R53" s="303"/>
      <c r="S53" s="303"/>
      <c r="T53" s="303"/>
      <c r="U53" s="303"/>
    </row>
    <row r="54" spans="1:21" s="24" customFormat="1">
      <c r="A54" s="310"/>
      <c r="B54" s="310"/>
      <c r="C54" s="310"/>
      <c r="D54" s="42"/>
      <c r="E54" s="43"/>
      <c r="F54" s="44"/>
      <c r="G54" s="44"/>
      <c r="H54" s="1"/>
      <c r="I54" s="44"/>
      <c r="J54" s="303"/>
      <c r="K54" s="303"/>
      <c r="L54" s="303"/>
      <c r="M54" s="303"/>
      <c r="N54" s="303"/>
      <c r="O54" s="302"/>
      <c r="P54" s="303"/>
      <c r="Q54" s="303"/>
      <c r="R54" s="303"/>
      <c r="S54" s="303"/>
      <c r="T54" s="303"/>
      <c r="U54" s="303"/>
    </row>
    <row r="55" spans="1:21">
      <c r="A55" s="45"/>
      <c r="B55" s="45"/>
      <c r="C55" s="47" t="s">
        <v>12</v>
      </c>
      <c r="D55" s="42" t="s">
        <v>5</v>
      </c>
      <c r="E55" s="39"/>
      <c r="F55" s="1"/>
      <c r="G55" s="1"/>
      <c r="H55" s="1"/>
      <c r="I55" s="38"/>
      <c r="J55" s="303"/>
      <c r="K55" s="303"/>
      <c r="L55" s="303"/>
      <c r="M55" s="303"/>
      <c r="N55" s="303"/>
      <c r="O55" s="302"/>
      <c r="P55" s="303"/>
      <c r="Q55" s="303"/>
      <c r="R55" s="303"/>
      <c r="S55" s="303"/>
      <c r="T55" s="303"/>
      <c r="U55" s="303"/>
    </row>
    <row r="56" spans="1:21" ht="26.4">
      <c r="A56" s="310" t="s">
        <v>429</v>
      </c>
      <c r="B56" s="5" t="s">
        <v>85</v>
      </c>
      <c r="C56" s="5" t="s">
        <v>21</v>
      </c>
      <c r="D56" s="217" t="s">
        <v>86</v>
      </c>
      <c r="E56" s="39" t="s">
        <v>2</v>
      </c>
      <c r="F56" s="1">
        <f>'memoria de calculo'!D224</f>
        <v>851.50000000000023</v>
      </c>
      <c r="G56" s="1">
        <v>25.4</v>
      </c>
      <c r="H56" s="1">
        <f t="shared" ref="H56:H57" si="11">ROUNDDOWN(G56*$J$9,2)</f>
        <v>31.75</v>
      </c>
      <c r="I56" s="38">
        <f>F56*H56</f>
        <v>27035.125000000007</v>
      </c>
      <c r="J56" s="303"/>
      <c r="K56" s="303"/>
      <c r="L56" s="303"/>
      <c r="M56" s="303"/>
      <c r="N56" s="303"/>
      <c r="O56" s="302"/>
      <c r="P56" s="303"/>
      <c r="Q56" s="303"/>
      <c r="R56" s="303"/>
      <c r="S56" s="303"/>
      <c r="T56" s="303"/>
      <c r="U56" s="303"/>
    </row>
    <row r="57" spans="1:21" ht="26.4">
      <c r="A57" s="310" t="s">
        <v>429</v>
      </c>
      <c r="B57" s="5" t="s">
        <v>235</v>
      </c>
      <c r="C57" s="5" t="s">
        <v>96</v>
      </c>
      <c r="D57" s="217" t="s">
        <v>271</v>
      </c>
      <c r="E57" s="39" t="s">
        <v>2</v>
      </c>
      <c r="F57" s="1">
        <f>'memoria de calculo'!D226</f>
        <v>35.799999999999997</v>
      </c>
      <c r="G57" s="1">
        <v>67.95</v>
      </c>
      <c r="H57" s="1">
        <f t="shared" si="11"/>
        <v>84.93</v>
      </c>
      <c r="I57" s="38">
        <f>F57*H57</f>
        <v>3040.4940000000001</v>
      </c>
      <c r="J57" s="303"/>
      <c r="K57" s="303"/>
      <c r="L57" s="303"/>
      <c r="M57" s="303"/>
      <c r="N57" s="303"/>
      <c r="O57" s="302"/>
      <c r="P57" s="303"/>
      <c r="Q57" s="303"/>
      <c r="R57" s="303"/>
      <c r="S57" s="303"/>
      <c r="T57" s="303"/>
      <c r="U57" s="303"/>
    </row>
    <row r="58" spans="1:21" ht="39.6">
      <c r="A58" s="373" t="s">
        <v>297</v>
      </c>
      <c r="B58" s="373"/>
      <c r="C58" s="5" t="s">
        <v>524</v>
      </c>
      <c r="D58" s="217" t="s">
        <v>571</v>
      </c>
      <c r="E58" s="39" t="s">
        <v>2</v>
      </c>
      <c r="F58" s="1">
        <f>'memoria de calculo'!D228</f>
        <v>39.25</v>
      </c>
      <c r="G58" s="1">
        <v>115</v>
      </c>
      <c r="H58" s="1">
        <f t="shared" ref="H58" si="12">ROUNDDOWN(G58*$J$9,2)</f>
        <v>143.75</v>
      </c>
      <c r="I58" s="38">
        <f>F58*H58</f>
        <v>5642.1875</v>
      </c>
      <c r="J58" s="303"/>
      <c r="K58" s="303"/>
      <c r="L58" s="303"/>
      <c r="M58" s="303"/>
      <c r="N58" s="303"/>
      <c r="O58" s="302"/>
      <c r="P58" s="303"/>
      <c r="Q58" s="303"/>
      <c r="R58" s="303"/>
      <c r="S58" s="303"/>
      <c r="T58" s="303"/>
      <c r="U58" s="303"/>
    </row>
    <row r="59" spans="1:21" s="24" customFormat="1">
      <c r="A59" s="5"/>
      <c r="B59" s="5"/>
      <c r="C59" s="5"/>
      <c r="D59" s="359" t="s">
        <v>554</v>
      </c>
      <c r="E59" s="359"/>
      <c r="F59" s="359"/>
      <c r="G59" s="359"/>
      <c r="H59" s="1"/>
      <c r="I59" s="305">
        <f>SUM(I56:I58)</f>
        <v>35717.806500000006</v>
      </c>
      <c r="J59" s="303"/>
      <c r="K59" s="303"/>
      <c r="L59" s="303"/>
      <c r="M59" s="303"/>
      <c r="N59" s="303"/>
      <c r="O59" s="302"/>
      <c r="P59" s="303"/>
      <c r="Q59" s="303"/>
      <c r="R59" s="303"/>
      <c r="S59" s="303"/>
      <c r="T59" s="303"/>
      <c r="U59" s="303"/>
    </row>
    <row r="60" spans="1:21" s="24" customFormat="1">
      <c r="A60" s="5"/>
      <c r="B60" s="5"/>
      <c r="C60" s="5"/>
      <c r="D60" s="42"/>
      <c r="E60" s="43"/>
      <c r="F60" s="44"/>
      <c r="G60" s="44"/>
      <c r="H60" s="1"/>
      <c r="I60" s="305"/>
      <c r="J60" s="303"/>
      <c r="K60" s="303"/>
      <c r="L60" s="303"/>
      <c r="M60" s="303"/>
      <c r="N60" s="303"/>
      <c r="O60" s="302"/>
      <c r="P60" s="303"/>
      <c r="Q60" s="303"/>
      <c r="R60" s="303"/>
      <c r="S60" s="303"/>
      <c r="T60" s="303"/>
      <c r="U60" s="303"/>
    </row>
    <row r="61" spans="1:21" s="24" customFormat="1">
      <c r="A61" s="43"/>
      <c r="B61" s="43"/>
      <c r="C61" s="47" t="s">
        <v>13</v>
      </c>
      <c r="D61" s="374" t="s">
        <v>36</v>
      </c>
      <c r="E61" s="374"/>
      <c r="F61" s="374"/>
      <c r="G61" s="374"/>
      <c r="H61" s="374"/>
      <c r="I61" s="1">
        <f t="shared" ref="I61:I66" si="13">F61*H61</f>
        <v>0</v>
      </c>
      <c r="J61" s="303"/>
      <c r="K61" s="303"/>
      <c r="L61" s="303"/>
      <c r="M61" s="303"/>
      <c r="N61" s="303"/>
      <c r="O61" s="302"/>
      <c r="P61" s="303"/>
      <c r="Q61" s="303"/>
      <c r="R61" s="303"/>
      <c r="S61" s="303"/>
      <c r="T61" s="303"/>
      <c r="U61" s="303"/>
    </row>
    <row r="62" spans="1:21" ht="52.8">
      <c r="A62" s="310" t="s">
        <v>431</v>
      </c>
      <c r="B62" s="39">
        <v>180102</v>
      </c>
      <c r="C62" s="315" t="s">
        <v>89</v>
      </c>
      <c r="D62" s="217" t="s">
        <v>574</v>
      </c>
      <c r="E62" s="39" t="s">
        <v>22</v>
      </c>
      <c r="F62" s="1">
        <v>75</v>
      </c>
      <c r="G62" s="38">
        <v>283.44</v>
      </c>
      <c r="H62" s="38">
        <f>ROUNDDOWN((G62/$J$10)*$J$9,2)</f>
        <v>270.66000000000003</v>
      </c>
      <c r="I62" s="38">
        <f t="shared" si="13"/>
        <v>20299.500000000004</v>
      </c>
      <c r="J62" s="303"/>
      <c r="K62" s="303"/>
      <c r="L62" s="303"/>
      <c r="M62" s="303"/>
      <c r="N62" s="303"/>
      <c r="O62" s="302"/>
      <c r="P62" s="303"/>
      <c r="Q62" s="303"/>
      <c r="R62" s="303"/>
      <c r="S62" s="303"/>
      <c r="T62" s="303"/>
      <c r="U62" s="303"/>
    </row>
    <row r="63" spans="1:21" ht="39.6">
      <c r="A63" s="310" t="s">
        <v>431</v>
      </c>
      <c r="B63" s="5" t="s">
        <v>493</v>
      </c>
      <c r="C63" s="315" t="s">
        <v>90</v>
      </c>
      <c r="D63" s="217" t="s">
        <v>576</v>
      </c>
      <c r="E63" s="39" t="s">
        <v>22</v>
      </c>
      <c r="F63" s="1">
        <v>3</v>
      </c>
      <c r="G63" s="38">
        <v>77.900000000000006</v>
      </c>
      <c r="H63" s="38">
        <f>ROUNDDOWN((G63/$J$10)*$J$9,2)</f>
        <v>74.38</v>
      </c>
      <c r="I63" s="38">
        <f t="shared" si="13"/>
        <v>223.14</v>
      </c>
      <c r="J63" s="303"/>
      <c r="K63" s="303"/>
      <c r="L63" s="303"/>
      <c r="M63" s="303"/>
      <c r="N63" s="303"/>
      <c r="O63" s="302"/>
      <c r="P63" s="303"/>
      <c r="Q63" s="303"/>
      <c r="R63" s="303"/>
      <c r="S63" s="303"/>
      <c r="T63" s="303"/>
      <c r="U63" s="303"/>
    </row>
    <row r="64" spans="1:21" ht="26.4">
      <c r="A64" s="310" t="s">
        <v>431</v>
      </c>
      <c r="B64" s="5" t="s">
        <v>559</v>
      </c>
      <c r="C64" s="315" t="s">
        <v>359</v>
      </c>
      <c r="D64" s="217" t="s">
        <v>558</v>
      </c>
      <c r="E64" s="39" t="s">
        <v>22</v>
      </c>
      <c r="F64" s="1">
        <v>2</v>
      </c>
      <c r="G64" s="38">
        <v>372.65</v>
      </c>
      <c r="H64" s="38">
        <f>ROUNDDOWN((G64/$J$10)*$J$9,2)</f>
        <v>355.85</v>
      </c>
      <c r="I64" s="38">
        <f t="shared" si="13"/>
        <v>711.7</v>
      </c>
      <c r="J64" s="303"/>
      <c r="K64" s="303"/>
      <c r="L64" s="303"/>
      <c r="M64" s="303"/>
      <c r="N64" s="303"/>
      <c r="O64" s="302"/>
      <c r="P64" s="303"/>
      <c r="Q64" s="303"/>
      <c r="R64" s="303"/>
      <c r="S64" s="303"/>
      <c r="T64" s="303"/>
      <c r="U64" s="303"/>
    </row>
    <row r="65" spans="1:21" ht="26.4">
      <c r="A65" s="310" t="s">
        <v>431</v>
      </c>
      <c r="B65" s="5" t="s">
        <v>561</v>
      </c>
      <c r="C65" s="315" t="s">
        <v>91</v>
      </c>
      <c r="D65" s="217" t="s">
        <v>560</v>
      </c>
      <c r="E65" s="39" t="s">
        <v>18</v>
      </c>
      <c r="F65" s="1">
        <v>234</v>
      </c>
      <c r="G65" s="38">
        <v>12.15</v>
      </c>
      <c r="H65" s="38">
        <f>ROUNDDOWN((G65/$J$10)*$J$9,2)</f>
        <v>11.6</v>
      </c>
      <c r="I65" s="38">
        <f t="shared" si="13"/>
        <v>2714.4</v>
      </c>
      <c r="J65" s="303"/>
      <c r="K65" s="303"/>
      <c r="L65" s="303"/>
      <c r="M65" s="303"/>
      <c r="N65" s="303"/>
      <c r="O65" s="302"/>
      <c r="P65" s="303"/>
      <c r="Q65" s="303"/>
      <c r="R65" s="303"/>
      <c r="S65" s="303"/>
      <c r="T65" s="303"/>
      <c r="U65" s="303"/>
    </row>
    <row r="66" spans="1:21" ht="26.4">
      <c r="A66" s="310" t="s">
        <v>431</v>
      </c>
      <c r="B66" s="5" t="s">
        <v>563</v>
      </c>
      <c r="C66" s="315" t="s">
        <v>360</v>
      </c>
      <c r="D66" s="217" t="s">
        <v>562</v>
      </c>
      <c r="E66" s="39" t="s">
        <v>18</v>
      </c>
      <c r="F66" s="1">
        <f>'memoria de calculo'!D239</f>
        <v>1264</v>
      </c>
      <c r="G66" s="38">
        <v>4.5</v>
      </c>
      <c r="H66" s="38">
        <f>ROUNDDOWN((G66/$J$10)*$J$9,2)</f>
        <v>4.29</v>
      </c>
      <c r="I66" s="38">
        <f t="shared" si="13"/>
        <v>5422.56</v>
      </c>
      <c r="J66" s="303"/>
      <c r="K66" s="303"/>
      <c r="L66" s="303"/>
      <c r="M66" s="303"/>
      <c r="N66" s="303"/>
      <c r="O66" s="302"/>
      <c r="P66" s="303"/>
      <c r="Q66" s="303"/>
      <c r="R66" s="303"/>
      <c r="S66" s="303"/>
      <c r="T66" s="303"/>
      <c r="U66" s="303"/>
    </row>
    <row r="67" spans="1:21">
      <c r="A67" s="39"/>
      <c r="B67" s="39"/>
      <c r="C67" s="315"/>
      <c r="D67" s="359" t="s">
        <v>553</v>
      </c>
      <c r="E67" s="359"/>
      <c r="F67" s="359"/>
      <c r="G67" s="359"/>
      <c r="H67" s="1"/>
      <c r="I67" s="305">
        <f>SUM(I62:I66)</f>
        <v>29371.300000000007</v>
      </c>
      <c r="J67" s="303"/>
      <c r="K67" s="303"/>
      <c r="L67" s="303"/>
      <c r="M67" s="303"/>
      <c r="N67" s="303"/>
      <c r="O67" s="302"/>
      <c r="P67" s="303"/>
      <c r="Q67" s="303"/>
      <c r="R67" s="303"/>
      <c r="S67" s="303"/>
      <c r="T67" s="303"/>
      <c r="U67" s="303"/>
    </row>
    <row r="68" spans="1:21">
      <c r="A68" s="5"/>
      <c r="B68" s="5"/>
      <c r="C68" s="5"/>
      <c r="D68" s="42"/>
      <c r="E68" s="43"/>
      <c r="F68" s="44"/>
      <c r="G68" s="44"/>
      <c r="H68" s="1"/>
      <c r="I68" s="305"/>
      <c r="J68" s="303"/>
      <c r="K68" s="303"/>
      <c r="L68" s="303"/>
      <c r="M68" s="303"/>
      <c r="N68" s="303"/>
      <c r="O68" s="302"/>
      <c r="P68" s="303"/>
      <c r="Q68" s="303"/>
      <c r="R68" s="303"/>
      <c r="S68" s="303"/>
      <c r="T68" s="303"/>
      <c r="U68" s="303"/>
    </row>
    <row r="69" spans="1:21">
      <c r="A69" s="5"/>
      <c r="B69" s="5"/>
      <c r="C69" s="45" t="s">
        <v>14</v>
      </c>
      <c r="D69" s="42" t="s">
        <v>333</v>
      </c>
      <c r="E69" s="43"/>
      <c r="F69" s="44"/>
      <c r="G69" s="44"/>
      <c r="H69" s="1"/>
      <c r="I69" s="305"/>
      <c r="J69" s="303"/>
      <c r="K69" s="303"/>
      <c r="L69" s="303"/>
      <c r="M69" s="303"/>
      <c r="N69" s="303"/>
      <c r="O69" s="302"/>
      <c r="P69" s="303"/>
      <c r="Q69" s="303"/>
      <c r="R69" s="303"/>
      <c r="S69" s="303"/>
      <c r="T69" s="303"/>
      <c r="U69" s="303"/>
    </row>
    <row r="70" spans="1:21">
      <c r="A70" s="373" t="s">
        <v>613</v>
      </c>
      <c r="B70" s="373"/>
      <c r="C70" s="5" t="s">
        <v>37</v>
      </c>
      <c r="D70" s="217" t="s">
        <v>296</v>
      </c>
      <c r="E70" s="39" t="s">
        <v>27</v>
      </c>
      <c r="F70" s="1">
        <v>43</v>
      </c>
      <c r="G70" s="1">
        <v>22.95</v>
      </c>
      <c r="H70" s="1">
        <f t="shared" ref="H70" si="14">ROUNDDOWN(G70*$J$9,2)</f>
        <v>28.68</v>
      </c>
      <c r="I70" s="38">
        <f t="shared" ref="I70:I87" si="15">F70*H70</f>
        <v>1233.24</v>
      </c>
      <c r="J70" s="303"/>
      <c r="K70" s="303"/>
      <c r="L70" s="303"/>
      <c r="M70" s="303"/>
      <c r="N70" s="303"/>
      <c r="O70" s="302"/>
      <c r="P70" s="303"/>
      <c r="Q70" s="303"/>
      <c r="R70" s="303"/>
      <c r="S70" s="303"/>
      <c r="T70" s="303"/>
      <c r="U70" s="303"/>
    </row>
    <row r="71" spans="1:21" ht="26.4">
      <c r="A71" s="310" t="s">
        <v>334</v>
      </c>
      <c r="B71" s="5" t="s">
        <v>290</v>
      </c>
      <c r="C71" s="5" t="s">
        <v>97</v>
      </c>
      <c r="D71" s="217" t="s">
        <v>289</v>
      </c>
      <c r="E71" s="39" t="s">
        <v>18</v>
      </c>
      <c r="F71" s="1">
        <v>203</v>
      </c>
      <c r="G71" s="1">
        <v>6.6</v>
      </c>
      <c r="H71" s="1">
        <f t="shared" ref="H71" si="16">ROUNDDOWN(G71*$J$9,2)</f>
        <v>8.25</v>
      </c>
      <c r="I71" s="38">
        <f t="shared" si="15"/>
        <v>1674.75</v>
      </c>
      <c r="J71" s="303"/>
      <c r="K71" s="303"/>
      <c r="L71" s="303"/>
      <c r="M71" s="303"/>
      <c r="N71" s="303"/>
      <c r="O71" s="302"/>
      <c r="P71" s="303"/>
      <c r="Q71" s="303"/>
      <c r="R71" s="303"/>
      <c r="S71" s="303"/>
      <c r="T71" s="303"/>
      <c r="U71" s="303"/>
    </row>
    <row r="72" spans="1:21" ht="26.4">
      <c r="A72" s="310" t="s">
        <v>334</v>
      </c>
      <c r="B72" s="5" t="s">
        <v>285</v>
      </c>
      <c r="C72" s="5" t="s">
        <v>98</v>
      </c>
      <c r="D72" s="217" t="s">
        <v>287</v>
      </c>
      <c r="E72" s="39" t="s">
        <v>18</v>
      </c>
      <c r="F72" s="1">
        <f>43*3</f>
        <v>129</v>
      </c>
      <c r="G72" s="1">
        <v>7.94</v>
      </c>
      <c r="H72" s="1">
        <f t="shared" ref="H72:H74" si="17">ROUNDDOWN(G72*$J$9,2)</f>
        <v>9.92</v>
      </c>
      <c r="I72" s="38">
        <f t="shared" si="15"/>
        <v>1279.68</v>
      </c>
      <c r="J72" s="303"/>
      <c r="K72" s="303"/>
      <c r="L72" s="303"/>
      <c r="M72" s="303"/>
      <c r="N72" s="303"/>
      <c r="O72" s="302"/>
      <c r="P72" s="303"/>
      <c r="Q72" s="303"/>
      <c r="R72" s="303"/>
      <c r="S72" s="303"/>
      <c r="T72" s="303"/>
      <c r="U72" s="303"/>
    </row>
    <row r="73" spans="1:21" ht="26.4">
      <c r="A73" s="310" t="s">
        <v>334</v>
      </c>
      <c r="B73" s="5" t="s">
        <v>286</v>
      </c>
      <c r="C73" s="5" t="s">
        <v>99</v>
      </c>
      <c r="D73" s="217" t="s">
        <v>288</v>
      </c>
      <c r="E73" s="39" t="s">
        <v>18</v>
      </c>
      <c r="F73" s="1">
        <v>50</v>
      </c>
      <c r="G73" s="1">
        <v>10.08</v>
      </c>
      <c r="H73" s="1">
        <f t="shared" si="17"/>
        <v>12.6</v>
      </c>
      <c r="I73" s="38">
        <f t="shared" si="15"/>
        <v>630</v>
      </c>
      <c r="J73" s="303"/>
      <c r="K73" s="303"/>
      <c r="L73" s="303"/>
      <c r="M73" s="303"/>
      <c r="N73" s="303"/>
      <c r="O73" s="302"/>
      <c r="P73" s="303"/>
      <c r="Q73" s="303"/>
      <c r="R73" s="303"/>
      <c r="S73" s="303"/>
      <c r="T73" s="303"/>
      <c r="U73" s="303"/>
    </row>
    <row r="74" spans="1:21" ht="26.4">
      <c r="A74" s="310" t="s">
        <v>334</v>
      </c>
      <c r="B74" s="5" t="s">
        <v>386</v>
      </c>
      <c r="C74" s="5" t="s">
        <v>281</v>
      </c>
      <c r="D74" s="217" t="s">
        <v>480</v>
      </c>
      <c r="E74" s="39" t="s">
        <v>18</v>
      </c>
      <c r="F74" s="1">
        <v>30</v>
      </c>
      <c r="G74" s="1">
        <v>12.91</v>
      </c>
      <c r="H74" s="1">
        <f t="shared" si="17"/>
        <v>16.13</v>
      </c>
      <c r="I74" s="38">
        <f t="shared" si="15"/>
        <v>483.9</v>
      </c>
      <c r="J74" s="303"/>
      <c r="K74" s="303"/>
      <c r="L74" s="303"/>
      <c r="M74" s="303"/>
      <c r="N74" s="303"/>
      <c r="O74" s="302"/>
      <c r="P74" s="303"/>
      <c r="Q74" s="303"/>
      <c r="R74" s="303"/>
      <c r="S74" s="303"/>
      <c r="T74" s="303"/>
      <c r="U74" s="303"/>
    </row>
    <row r="75" spans="1:21">
      <c r="A75" s="373" t="s">
        <v>336</v>
      </c>
      <c r="B75" s="373"/>
      <c r="C75" s="5" t="s">
        <v>282</v>
      </c>
      <c r="D75" s="217" t="s">
        <v>291</v>
      </c>
      <c r="E75" s="39" t="s">
        <v>35</v>
      </c>
      <c r="F75" s="1">
        <v>1</v>
      </c>
      <c r="G75" s="1">
        <v>1205.06</v>
      </c>
      <c r="H75" s="1">
        <f t="shared" ref="H75:H84" si="18">ROUNDDOWN(G75*$J$9,2)</f>
        <v>1506.32</v>
      </c>
      <c r="I75" s="38">
        <f t="shared" si="15"/>
        <v>1506.32</v>
      </c>
      <c r="J75" s="303"/>
      <c r="K75" s="303"/>
      <c r="L75" s="303"/>
      <c r="M75" s="303"/>
      <c r="N75" s="303"/>
      <c r="O75" s="302"/>
      <c r="P75" s="303"/>
      <c r="Q75" s="303"/>
      <c r="R75" s="303"/>
      <c r="S75" s="303"/>
      <c r="T75" s="303"/>
      <c r="U75" s="303"/>
    </row>
    <row r="76" spans="1:21">
      <c r="A76" s="373" t="s">
        <v>337</v>
      </c>
      <c r="B76" s="373"/>
      <c r="C76" s="5" t="s">
        <v>283</v>
      </c>
      <c r="D76" s="217" t="s">
        <v>292</v>
      </c>
      <c r="E76" s="39" t="s">
        <v>35</v>
      </c>
      <c r="F76" s="1">
        <v>1</v>
      </c>
      <c r="G76" s="1">
        <v>2181.63</v>
      </c>
      <c r="H76" s="1">
        <f t="shared" si="18"/>
        <v>2727.03</v>
      </c>
      <c r="I76" s="38">
        <f t="shared" si="15"/>
        <v>2727.03</v>
      </c>
      <c r="J76" s="303"/>
      <c r="K76" s="303"/>
      <c r="L76" s="303"/>
      <c r="M76" s="303"/>
      <c r="N76" s="303"/>
      <c r="O76" s="302"/>
      <c r="P76" s="303"/>
      <c r="Q76" s="303"/>
      <c r="R76" s="303"/>
      <c r="S76" s="303"/>
      <c r="T76" s="303"/>
      <c r="U76" s="303"/>
    </row>
    <row r="77" spans="1:21">
      <c r="A77" s="373" t="s">
        <v>338</v>
      </c>
      <c r="B77" s="373"/>
      <c r="C77" s="5" t="s">
        <v>435</v>
      </c>
      <c r="D77" s="217" t="s">
        <v>293</v>
      </c>
      <c r="E77" s="39" t="s">
        <v>35</v>
      </c>
      <c r="F77" s="1">
        <v>1</v>
      </c>
      <c r="G77" s="1">
        <v>1070.57</v>
      </c>
      <c r="H77" s="1">
        <f t="shared" si="18"/>
        <v>1338.21</v>
      </c>
      <c r="I77" s="38">
        <f t="shared" si="15"/>
        <v>1338.21</v>
      </c>
      <c r="J77" s="303"/>
      <c r="K77" s="303"/>
      <c r="L77" s="303"/>
      <c r="M77" s="303"/>
      <c r="N77" s="303"/>
      <c r="O77" s="302"/>
      <c r="P77" s="303"/>
      <c r="Q77" s="303"/>
      <c r="R77" s="303"/>
      <c r="S77" s="303"/>
      <c r="T77" s="303"/>
      <c r="U77" s="303"/>
    </row>
    <row r="78" spans="1:21">
      <c r="A78" s="373" t="s">
        <v>339</v>
      </c>
      <c r="B78" s="373"/>
      <c r="C78" s="5" t="s">
        <v>436</v>
      </c>
      <c r="D78" s="217" t="s">
        <v>294</v>
      </c>
      <c r="E78" s="39" t="s">
        <v>18</v>
      </c>
      <c r="F78" s="1">
        <v>43</v>
      </c>
      <c r="G78" s="1">
        <v>16.97</v>
      </c>
      <c r="H78" s="1">
        <f t="shared" si="18"/>
        <v>21.21</v>
      </c>
      <c r="I78" s="38">
        <f t="shared" si="15"/>
        <v>912.03000000000009</v>
      </c>
      <c r="J78" s="303"/>
      <c r="K78" s="303"/>
      <c r="L78" s="303"/>
      <c r="M78" s="303"/>
      <c r="N78" s="303"/>
      <c r="O78" s="302"/>
      <c r="P78" s="303"/>
      <c r="Q78" s="303"/>
      <c r="R78" s="303"/>
      <c r="S78" s="303"/>
      <c r="T78" s="303"/>
      <c r="U78" s="303"/>
    </row>
    <row r="79" spans="1:21">
      <c r="A79" s="373" t="s">
        <v>356</v>
      </c>
      <c r="B79" s="373"/>
      <c r="C79" s="5" t="s">
        <v>132</v>
      </c>
      <c r="D79" s="217" t="s">
        <v>295</v>
      </c>
      <c r="E79" s="39" t="s">
        <v>35</v>
      </c>
      <c r="F79" s="1">
        <v>86</v>
      </c>
      <c r="G79" s="1">
        <v>10.119999999999999</v>
      </c>
      <c r="H79" s="1">
        <f t="shared" si="18"/>
        <v>12.65</v>
      </c>
      <c r="I79" s="38">
        <f t="shared" si="15"/>
        <v>1087.9000000000001</v>
      </c>
      <c r="J79" s="303"/>
      <c r="K79" s="303"/>
      <c r="L79" s="303"/>
      <c r="M79" s="303"/>
      <c r="N79" s="303"/>
      <c r="O79" s="302"/>
      <c r="P79" s="303"/>
      <c r="Q79" s="303"/>
      <c r="R79" s="303"/>
      <c r="S79" s="303"/>
      <c r="T79" s="303"/>
      <c r="U79" s="303"/>
    </row>
    <row r="80" spans="1:21">
      <c r="A80" s="373" t="s">
        <v>357</v>
      </c>
      <c r="B80" s="373"/>
      <c r="C80" s="5" t="s">
        <v>437</v>
      </c>
      <c r="D80" s="217" t="s">
        <v>80</v>
      </c>
      <c r="E80" s="39" t="s">
        <v>18</v>
      </c>
      <c r="F80" s="1">
        <f>43*28</f>
        <v>1204</v>
      </c>
      <c r="G80" s="1">
        <v>17.2</v>
      </c>
      <c r="H80" s="1">
        <f t="shared" si="18"/>
        <v>21.5</v>
      </c>
      <c r="I80" s="38">
        <f t="shared" si="15"/>
        <v>25886</v>
      </c>
      <c r="J80" s="303"/>
      <c r="K80" s="303"/>
      <c r="L80" s="303"/>
      <c r="M80" s="303"/>
      <c r="N80" s="303"/>
      <c r="O80" s="302"/>
      <c r="P80" s="303"/>
      <c r="Q80" s="303"/>
      <c r="R80" s="303"/>
      <c r="S80" s="303"/>
      <c r="T80" s="303"/>
      <c r="U80" s="303"/>
    </row>
    <row r="81" spans="1:21" ht="26.4">
      <c r="A81" s="310" t="s">
        <v>334</v>
      </c>
      <c r="B81" s="310">
        <v>83366</v>
      </c>
      <c r="C81" s="5" t="s">
        <v>438</v>
      </c>
      <c r="D81" s="217" t="s">
        <v>347</v>
      </c>
      <c r="E81" s="39" t="s">
        <v>35</v>
      </c>
      <c r="F81" s="1">
        <v>3</v>
      </c>
      <c r="G81" s="1">
        <v>47.88</v>
      </c>
      <c r="H81" s="1">
        <f t="shared" si="18"/>
        <v>59.85</v>
      </c>
      <c r="I81" s="38">
        <f t="shared" si="15"/>
        <v>179.55</v>
      </c>
      <c r="J81" s="303"/>
      <c r="K81" s="303"/>
      <c r="L81" s="303"/>
      <c r="M81" s="303"/>
      <c r="N81" s="303"/>
      <c r="O81" s="302"/>
      <c r="P81" s="303"/>
      <c r="Q81" s="303"/>
      <c r="R81" s="303"/>
      <c r="S81" s="303"/>
      <c r="T81" s="303"/>
      <c r="U81" s="303"/>
    </row>
    <row r="82" spans="1:21" ht="26.4">
      <c r="A82" s="310" t="s">
        <v>431</v>
      </c>
      <c r="B82" s="310">
        <v>151508</v>
      </c>
      <c r="C82" s="5" t="s">
        <v>439</v>
      </c>
      <c r="D82" s="217" t="s">
        <v>483</v>
      </c>
      <c r="E82" s="39" t="s">
        <v>35</v>
      </c>
      <c r="F82" s="1">
        <v>2</v>
      </c>
      <c r="G82" s="1">
        <v>1.39</v>
      </c>
      <c r="H82" s="1">
        <f>ROUNDDOWN(G82*$J$9,2)</f>
        <v>1.73</v>
      </c>
      <c r="I82" s="38">
        <f t="shared" si="15"/>
        <v>3.46</v>
      </c>
      <c r="J82" s="303"/>
      <c r="K82" s="303"/>
      <c r="L82" s="303"/>
      <c r="M82" s="303"/>
      <c r="N82" s="303"/>
      <c r="O82" s="302"/>
      <c r="P82" s="303"/>
      <c r="Q82" s="303"/>
      <c r="R82" s="303"/>
      <c r="S82" s="303"/>
      <c r="T82" s="303"/>
      <c r="U82" s="303"/>
    </row>
    <row r="83" spans="1:21" ht="26.4">
      <c r="A83" s="310" t="s">
        <v>431</v>
      </c>
      <c r="B83" s="310">
        <v>151509</v>
      </c>
      <c r="C83" s="5" t="s">
        <v>440</v>
      </c>
      <c r="D83" s="217" t="s">
        <v>484</v>
      </c>
      <c r="E83" s="39" t="s">
        <v>35</v>
      </c>
      <c r="F83" s="1">
        <v>4</v>
      </c>
      <c r="G83" s="1">
        <v>2.0299999999999998</v>
      </c>
      <c r="H83" s="1">
        <f>ROUNDDOWN(G83*$J$9,2)</f>
        <v>2.5299999999999998</v>
      </c>
      <c r="I83" s="38">
        <f t="shared" si="15"/>
        <v>10.119999999999999</v>
      </c>
      <c r="J83" s="303"/>
      <c r="K83" s="303"/>
      <c r="L83" s="303"/>
      <c r="M83" s="303"/>
      <c r="N83" s="303"/>
      <c r="O83" s="302"/>
      <c r="P83" s="303"/>
      <c r="Q83" s="303"/>
      <c r="R83" s="303"/>
      <c r="S83" s="303"/>
      <c r="T83" s="303"/>
      <c r="U83" s="303"/>
    </row>
    <row r="84" spans="1:21">
      <c r="A84" s="373" t="s">
        <v>379</v>
      </c>
      <c r="B84" s="373"/>
      <c r="C84" s="5" t="s">
        <v>441</v>
      </c>
      <c r="D84" s="217" t="s">
        <v>485</v>
      </c>
      <c r="E84" s="39" t="s">
        <v>35</v>
      </c>
      <c r="F84" s="1">
        <v>1</v>
      </c>
      <c r="G84" s="1">
        <v>973.07</v>
      </c>
      <c r="H84" s="1">
        <f t="shared" si="18"/>
        <v>1216.33</v>
      </c>
      <c r="I84" s="38">
        <f t="shared" si="15"/>
        <v>1216.33</v>
      </c>
      <c r="J84" s="303"/>
      <c r="K84" s="303"/>
      <c r="L84" s="303"/>
      <c r="M84" s="303"/>
      <c r="N84" s="303"/>
      <c r="O84" s="302"/>
      <c r="P84" s="303"/>
      <c r="Q84" s="303"/>
      <c r="R84" s="303"/>
      <c r="S84" s="303"/>
      <c r="T84" s="303"/>
      <c r="U84" s="303"/>
    </row>
    <row r="85" spans="1:21" ht="26.4">
      <c r="A85" s="310" t="s">
        <v>431</v>
      </c>
      <c r="B85" s="310">
        <v>150803</v>
      </c>
      <c r="C85" s="5" t="s">
        <v>442</v>
      </c>
      <c r="D85" s="217" t="s">
        <v>348</v>
      </c>
      <c r="E85" s="39" t="s">
        <v>35</v>
      </c>
      <c r="F85" s="1">
        <v>1</v>
      </c>
      <c r="G85" s="1">
        <v>18.739999999999998</v>
      </c>
      <c r="H85" s="38">
        <f>ROUNDDOWN((G85/$J$10)*$J$9,2)</f>
        <v>17.89</v>
      </c>
      <c r="I85" s="38">
        <f t="shared" si="15"/>
        <v>17.89</v>
      </c>
      <c r="J85" s="303"/>
      <c r="K85" s="303"/>
      <c r="L85" s="303"/>
      <c r="M85" s="303"/>
      <c r="N85" s="303"/>
      <c r="O85" s="302"/>
      <c r="P85" s="303"/>
      <c r="Q85" s="303"/>
      <c r="R85" s="303"/>
      <c r="S85" s="303"/>
      <c r="T85" s="303"/>
      <c r="U85" s="303"/>
    </row>
    <row r="86" spans="1:21" ht="26.4">
      <c r="A86" s="310" t="s">
        <v>334</v>
      </c>
      <c r="B86" s="310">
        <v>93009</v>
      </c>
      <c r="C86" s="5" t="s">
        <v>525</v>
      </c>
      <c r="D86" s="217" t="s">
        <v>481</v>
      </c>
      <c r="E86" s="39" t="s">
        <v>18</v>
      </c>
      <c r="F86" s="1">
        <v>90</v>
      </c>
      <c r="G86" s="1">
        <v>14.65</v>
      </c>
      <c r="H86" s="1">
        <f t="shared" ref="H86" si="19">ROUNDDOWN(G86*$J$9,2)</f>
        <v>18.309999999999999</v>
      </c>
      <c r="I86" s="38">
        <f t="shared" si="15"/>
        <v>1647.8999999999999</v>
      </c>
      <c r="J86" s="303"/>
      <c r="K86" s="303"/>
      <c r="L86" s="303"/>
      <c r="M86" s="303"/>
      <c r="N86" s="303"/>
      <c r="O86" s="302"/>
      <c r="P86" s="303"/>
      <c r="Q86" s="303"/>
      <c r="R86" s="303"/>
      <c r="S86" s="303"/>
      <c r="T86" s="303"/>
      <c r="U86" s="303"/>
    </row>
    <row r="87" spans="1:21" ht="26.4">
      <c r="A87" s="310" t="s">
        <v>431</v>
      </c>
      <c r="B87" s="310">
        <v>150634</v>
      </c>
      <c r="C87" s="5" t="s">
        <v>526</v>
      </c>
      <c r="D87" s="217" t="s">
        <v>482</v>
      </c>
      <c r="E87" s="39" t="s">
        <v>35</v>
      </c>
      <c r="F87" s="1">
        <v>6</v>
      </c>
      <c r="G87" s="1">
        <v>100.26</v>
      </c>
      <c r="H87" s="38">
        <f>ROUNDDOWN((G87/$J$10)*$J$9,2)</f>
        <v>95.74</v>
      </c>
      <c r="I87" s="38">
        <f t="shared" si="15"/>
        <v>574.43999999999994</v>
      </c>
      <c r="J87" s="303"/>
      <c r="K87" s="303"/>
      <c r="L87" s="303"/>
      <c r="M87" s="303"/>
      <c r="N87" s="303"/>
      <c r="O87" s="302"/>
      <c r="P87" s="303"/>
      <c r="Q87" s="303"/>
      <c r="R87" s="303"/>
      <c r="S87" s="303"/>
      <c r="T87" s="303"/>
      <c r="U87" s="303"/>
    </row>
    <row r="88" spans="1:21">
      <c r="A88" s="5"/>
      <c r="B88" s="5"/>
      <c r="C88" s="5"/>
      <c r="D88" s="359" t="s">
        <v>443</v>
      </c>
      <c r="E88" s="359"/>
      <c r="F88" s="359"/>
      <c r="G88" s="359"/>
      <c r="H88" s="1"/>
      <c r="I88" s="305">
        <f>SUM(I70:I87)</f>
        <v>42408.750000000007</v>
      </c>
      <c r="J88" s="303"/>
      <c r="K88" s="303"/>
      <c r="L88" s="303"/>
      <c r="M88" s="303"/>
      <c r="N88" s="303"/>
      <c r="O88" s="302"/>
      <c r="P88" s="303"/>
      <c r="Q88" s="303"/>
      <c r="R88" s="303"/>
      <c r="S88" s="303"/>
      <c r="T88" s="303"/>
      <c r="U88" s="303"/>
    </row>
    <row r="89" spans="1:21">
      <c r="A89" s="5"/>
      <c r="B89" s="5"/>
      <c r="C89" s="5"/>
      <c r="D89" s="42"/>
      <c r="E89" s="43"/>
      <c r="F89" s="44"/>
      <c r="G89" s="44"/>
      <c r="H89" s="1"/>
      <c r="I89" s="305"/>
      <c r="J89" s="303"/>
      <c r="K89" s="303"/>
      <c r="L89" s="303"/>
      <c r="M89" s="303"/>
      <c r="N89" s="303"/>
      <c r="O89" s="302"/>
      <c r="P89" s="303"/>
      <c r="Q89" s="303"/>
      <c r="R89" s="303"/>
      <c r="S89" s="303"/>
      <c r="T89" s="303"/>
      <c r="U89" s="303"/>
    </row>
    <row r="90" spans="1:21">
      <c r="A90" s="5"/>
      <c r="B90" s="5"/>
      <c r="C90" s="45" t="s">
        <v>15</v>
      </c>
      <c r="D90" s="375" t="s">
        <v>349</v>
      </c>
      <c r="E90" s="375"/>
      <c r="F90" s="375"/>
      <c r="G90" s="375"/>
      <c r="H90" s="375"/>
      <c r="I90" s="375"/>
      <c r="J90" s="303"/>
      <c r="K90" s="303"/>
      <c r="L90" s="303"/>
      <c r="M90" s="303"/>
      <c r="N90" s="303"/>
      <c r="O90" s="302"/>
      <c r="P90" s="303"/>
      <c r="Q90" s="303"/>
      <c r="R90" s="303"/>
      <c r="S90" s="303"/>
      <c r="T90" s="303"/>
      <c r="U90" s="303"/>
    </row>
    <row r="91" spans="1:21">
      <c r="A91" s="378" t="s">
        <v>377</v>
      </c>
      <c r="B91" s="378"/>
      <c r="C91" s="5" t="s">
        <v>100</v>
      </c>
      <c r="D91" s="317" t="s">
        <v>350</v>
      </c>
      <c r="E91" s="5" t="s">
        <v>146</v>
      </c>
      <c r="F91" s="318">
        <v>8</v>
      </c>
      <c r="G91" s="319" t="s">
        <v>364</v>
      </c>
      <c r="H91" s="1">
        <f t="shared" ref="H91" si="20">ROUNDDOWN(G91*$J$9,2)</f>
        <v>612.47</v>
      </c>
      <c r="I91" s="38">
        <f t="shared" ref="I91:I106" si="21">F91*H91</f>
        <v>4899.76</v>
      </c>
      <c r="J91" s="303"/>
      <c r="K91" s="303"/>
      <c r="L91" s="303"/>
      <c r="M91" s="303"/>
      <c r="N91" s="303"/>
      <c r="O91" s="302"/>
      <c r="P91" s="303"/>
      <c r="Q91" s="303"/>
      <c r="R91" s="303"/>
      <c r="S91" s="303"/>
      <c r="T91" s="303"/>
      <c r="U91" s="303"/>
    </row>
    <row r="92" spans="1:21">
      <c r="A92" s="378" t="s">
        <v>378</v>
      </c>
      <c r="B92" s="378"/>
      <c r="C92" s="5" t="s">
        <v>101</v>
      </c>
      <c r="D92" s="317" t="s">
        <v>358</v>
      </c>
      <c r="E92" s="5" t="s">
        <v>146</v>
      </c>
      <c r="F92" s="318">
        <v>2</v>
      </c>
      <c r="G92" s="319" t="s">
        <v>374</v>
      </c>
      <c r="H92" s="1">
        <f>ROUNDDOWN(G92*$J$9,2)</f>
        <v>590.01</v>
      </c>
      <c r="I92" s="38">
        <f t="shared" si="21"/>
        <v>1180.02</v>
      </c>
      <c r="J92" s="303"/>
      <c r="K92" s="303"/>
      <c r="L92" s="303"/>
      <c r="M92" s="303"/>
      <c r="N92" s="303"/>
      <c r="O92" s="302"/>
      <c r="P92" s="303"/>
      <c r="Q92" s="303"/>
      <c r="R92" s="303"/>
      <c r="S92" s="303"/>
      <c r="T92" s="303"/>
      <c r="U92" s="303"/>
    </row>
    <row r="93" spans="1:21" ht="26.4">
      <c r="A93" s="310" t="s">
        <v>334</v>
      </c>
      <c r="B93" s="5" t="s">
        <v>365</v>
      </c>
      <c r="C93" s="5" t="s">
        <v>102</v>
      </c>
      <c r="D93" s="317" t="s">
        <v>367</v>
      </c>
      <c r="E93" s="5" t="s">
        <v>146</v>
      </c>
      <c r="F93" s="318">
        <v>11</v>
      </c>
      <c r="G93" s="319" t="s">
        <v>421</v>
      </c>
      <c r="H93" s="1">
        <f>ROUNDDOWN(G93*$J$9,2)</f>
        <v>15.05</v>
      </c>
      <c r="I93" s="38">
        <f t="shared" si="21"/>
        <v>165.55</v>
      </c>
      <c r="J93" s="303"/>
      <c r="K93" s="303"/>
      <c r="L93" s="303"/>
      <c r="M93" s="303"/>
      <c r="N93" s="303"/>
      <c r="O93" s="302"/>
      <c r="P93" s="303"/>
      <c r="Q93" s="303"/>
      <c r="R93" s="303"/>
      <c r="S93" s="303"/>
      <c r="T93" s="303"/>
      <c r="U93" s="303"/>
    </row>
    <row r="94" spans="1:21" ht="26.4">
      <c r="A94" s="310" t="s">
        <v>334</v>
      </c>
      <c r="B94" s="5" t="s">
        <v>368</v>
      </c>
      <c r="C94" s="5" t="s">
        <v>103</v>
      </c>
      <c r="D94" s="317" t="s">
        <v>366</v>
      </c>
      <c r="E94" s="5" t="s">
        <v>146</v>
      </c>
      <c r="F94" s="318">
        <v>3</v>
      </c>
      <c r="G94" s="319" t="s">
        <v>422</v>
      </c>
      <c r="H94" s="1">
        <f>ROUNDDOWN(G94*$J$9,2)</f>
        <v>19.28</v>
      </c>
      <c r="I94" s="38">
        <f t="shared" si="21"/>
        <v>57.84</v>
      </c>
      <c r="J94" s="303"/>
      <c r="K94" s="303"/>
      <c r="L94" s="303"/>
      <c r="M94" s="303"/>
      <c r="N94" s="303"/>
      <c r="O94" s="302"/>
      <c r="P94" s="303"/>
      <c r="Q94" s="303"/>
      <c r="R94" s="303"/>
      <c r="S94" s="303"/>
      <c r="T94" s="303"/>
      <c r="U94" s="303"/>
    </row>
    <row r="95" spans="1:21" ht="26.4">
      <c r="A95" s="5" t="s">
        <v>431</v>
      </c>
      <c r="B95" s="5" t="s">
        <v>370</v>
      </c>
      <c r="C95" s="5" t="s">
        <v>104</v>
      </c>
      <c r="D95" s="317" t="s">
        <v>369</v>
      </c>
      <c r="E95" s="5" t="s">
        <v>146</v>
      </c>
      <c r="F95" s="318">
        <v>3</v>
      </c>
      <c r="G95" s="319" t="s">
        <v>430</v>
      </c>
      <c r="H95" s="38">
        <f>ROUNDDOWN((G95/$J$10)*$J$9,2)</f>
        <v>69.08</v>
      </c>
      <c r="I95" s="38">
        <f t="shared" si="21"/>
        <v>207.24</v>
      </c>
      <c r="J95" s="303"/>
      <c r="K95" s="303"/>
      <c r="L95" s="303"/>
      <c r="M95" s="303"/>
      <c r="N95" s="303"/>
      <c r="O95" s="302"/>
      <c r="P95" s="303"/>
      <c r="Q95" s="303"/>
      <c r="R95" s="303"/>
      <c r="S95" s="303"/>
      <c r="T95" s="303"/>
      <c r="U95" s="303"/>
    </row>
    <row r="96" spans="1:21" ht="26.4">
      <c r="A96" s="5" t="s">
        <v>429</v>
      </c>
      <c r="B96" s="5" t="s">
        <v>372</v>
      </c>
      <c r="C96" s="5" t="s">
        <v>105</v>
      </c>
      <c r="D96" s="317" t="s">
        <v>371</v>
      </c>
      <c r="E96" s="5" t="s">
        <v>373</v>
      </c>
      <c r="F96" s="318">
        <v>6</v>
      </c>
      <c r="G96" s="319" t="s">
        <v>423</v>
      </c>
      <c r="H96" s="1">
        <f>ROUNDDOWN(G96*$J$9,2)</f>
        <v>3.83</v>
      </c>
      <c r="I96" s="38">
        <f t="shared" si="21"/>
        <v>22.98</v>
      </c>
      <c r="J96" s="303"/>
      <c r="K96" s="303"/>
      <c r="L96" s="303"/>
      <c r="M96" s="303"/>
      <c r="N96" s="303"/>
      <c r="O96" s="302"/>
      <c r="P96" s="303"/>
      <c r="Q96" s="303"/>
      <c r="R96" s="303"/>
      <c r="S96" s="303"/>
      <c r="T96" s="303"/>
      <c r="U96" s="303"/>
    </row>
    <row r="97" spans="1:21">
      <c r="A97" s="378" t="s">
        <v>379</v>
      </c>
      <c r="B97" s="378"/>
      <c r="C97" s="5" t="s">
        <v>106</v>
      </c>
      <c r="D97" s="317" t="s">
        <v>376</v>
      </c>
      <c r="E97" s="5" t="s">
        <v>18</v>
      </c>
      <c r="F97" s="318">
        <v>80</v>
      </c>
      <c r="G97" s="319" t="s">
        <v>404</v>
      </c>
      <c r="H97" s="1">
        <f t="shared" ref="H97:H106" si="22">ROUNDDOWN(G97*$J$9,2)</f>
        <v>13.37</v>
      </c>
      <c r="I97" s="38">
        <f t="shared" si="21"/>
        <v>1069.5999999999999</v>
      </c>
      <c r="J97" s="303"/>
      <c r="K97" s="303"/>
      <c r="L97" s="303"/>
      <c r="M97" s="303"/>
      <c r="N97" s="303"/>
      <c r="O97" s="302"/>
      <c r="P97" s="303"/>
      <c r="Q97" s="303"/>
      <c r="R97" s="303"/>
      <c r="S97" s="303"/>
      <c r="T97" s="303"/>
      <c r="U97" s="303"/>
    </row>
    <row r="98" spans="1:21">
      <c r="A98" s="378" t="s">
        <v>381</v>
      </c>
      <c r="B98" s="378"/>
      <c r="C98" s="5" t="s">
        <v>476</v>
      </c>
      <c r="D98" s="317" t="s">
        <v>380</v>
      </c>
      <c r="E98" s="5" t="s">
        <v>18</v>
      </c>
      <c r="F98" s="318">
        <v>50</v>
      </c>
      <c r="G98" s="319" t="s">
        <v>405</v>
      </c>
      <c r="H98" s="1">
        <f t="shared" si="22"/>
        <v>76.87</v>
      </c>
      <c r="I98" s="38">
        <f t="shared" si="21"/>
        <v>3843.5</v>
      </c>
      <c r="J98" s="303"/>
      <c r="K98" s="303"/>
      <c r="L98" s="303"/>
      <c r="M98" s="303"/>
      <c r="N98" s="303"/>
      <c r="O98" s="302"/>
      <c r="P98" s="303"/>
      <c r="Q98" s="303"/>
      <c r="R98" s="303"/>
      <c r="S98" s="303"/>
      <c r="T98" s="303"/>
      <c r="U98" s="303"/>
    </row>
    <row r="99" spans="1:21">
      <c r="A99" s="378" t="s">
        <v>395</v>
      </c>
      <c r="B99" s="378"/>
      <c r="C99" s="5" t="s">
        <v>527</v>
      </c>
      <c r="D99" s="317" t="s">
        <v>461</v>
      </c>
      <c r="E99" s="5" t="s">
        <v>18</v>
      </c>
      <c r="F99" s="318">
        <v>350</v>
      </c>
      <c r="G99" s="319" t="s">
        <v>462</v>
      </c>
      <c r="H99" s="1">
        <f t="shared" si="22"/>
        <v>13.18</v>
      </c>
      <c r="I99" s="38">
        <f t="shared" si="21"/>
        <v>4613</v>
      </c>
      <c r="J99" s="303"/>
      <c r="K99" s="303"/>
      <c r="L99" s="303"/>
      <c r="M99" s="303"/>
      <c r="N99" s="303"/>
      <c r="O99" s="302"/>
      <c r="P99" s="303"/>
      <c r="Q99" s="303"/>
      <c r="R99" s="303"/>
      <c r="S99" s="303"/>
      <c r="T99" s="303"/>
      <c r="U99" s="303"/>
    </row>
    <row r="100" spans="1:21" ht="26.4">
      <c r="A100" s="5" t="s">
        <v>429</v>
      </c>
      <c r="B100" s="5" t="s">
        <v>285</v>
      </c>
      <c r="C100" s="5" t="s">
        <v>528</v>
      </c>
      <c r="D100" s="317" t="s">
        <v>287</v>
      </c>
      <c r="E100" s="5" t="s">
        <v>18</v>
      </c>
      <c r="F100" s="318">
        <v>63</v>
      </c>
      <c r="G100" s="319" t="s">
        <v>424</v>
      </c>
      <c r="H100" s="1">
        <f t="shared" si="22"/>
        <v>9.92</v>
      </c>
      <c r="I100" s="38">
        <f t="shared" si="21"/>
        <v>624.96</v>
      </c>
      <c r="J100" s="303"/>
      <c r="K100" s="303"/>
      <c r="L100" s="303"/>
      <c r="M100" s="303"/>
      <c r="N100" s="303"/>
      <c r="O100" s="302"/>
      <c r="P100" s="303"/>
      <c r="Q100" s="303"/>
      <c r="R100" s="303"/>
      <c r="S100" s="303"/>
      <c r="T100" s="303"/>
      <c r="U100" s="303"/>
    </row>
    <row r="101" spans="1:21" ht="26.4">
      <c r="A101" s="5" t="s">
        <v>429</v>
      </c>
      <c r="B101" s="5" t="s">
        <v>386</v>
      </c>
      <c r="C101" s="5" t="s">
        <v>529</v>
      </c>
      <c r="D101" s="317" t="s">
        <v>385</v>
      </c>
      <c r="E101" s="5" t="s">
        <v>18</v>
      </c>
      <c r="F101" s="318">
        <v>10</v>
      </c>
      <c r="G101" s="319" t="s">
        <v>425</v>
      </c>
      <c r="H101" s="1">
        <f t="shared" si="22"/>
        <v>16.13</v>
      </c>
      <c r="I101" s="38">
        <f t="shared" si="21"/>
        <v>161.29999999999998</v>
      </c>
      <c r="J101" s="303"/>
      <c r="K101" s="303"/>
      <c r="L101" s="303"/>
      <c r="M101" s="303"/>
      <c r="N101" s="303"/>
      <c r="O101" s="302"/>
      <c r="P101" s="303"/>
      <c r="Q101" s="303"/>
      <c r="R101" s="303"/>
      <c r="S101" s="303"/>
      <c r="T101" s="303"/>
      <c r="U101" s="303"/>
    </row>
    <row r="102" spans="1:21" ht="26.4">
      <c r="A102" s="5" t="s">
        <v>429</v>
      </c>
      <c r="B102" s="5" t="s">
        <v>388</v>
      </c>
      <c r="C102" s="5" t="s">
        <v>530</v>
      </c>
      <c r="D102" s="317" t="s">
        <v>387</v>
      </c>
      <c r="E102" s="5" t="s">
        <v>146</v>
      </c>
      <c r="F102" s="318">
        <v>2</v>
      </c>
      <c r="G102" s="319" t="s">
        <v>426</v>
      </c>
      <c r="H102" s="1">
        <f t="shared" si="22"/>
        <v>16.12</v>
      </c>
      <c r="I102" s="38">
        <f t="shared" si="21"/>
        <v>32.24</v>
      </c>
      <c r="J102" s="303"/>
      <c r="K102" s="303"/>
      <c r="L102" s="303"/>
      <c r="M102" s="303"/>
      <c r="N102" s="303"/>
      <c r="O102" s="302"/>
      <c r="P102" s="303"/>
      <c r="Q102" s="303"/>
      <c r="R102" s="303"/>
      <c r="S102" s="303"/>
      <c r="T102" s="303"/>
      <c r="U102" s="303"/>
    </row>
    <row r="103" spans="1:21" ht="39.6">
      <c r="A103" s="5" t="s">
        <v>429</v>
      </c>
      <c r="B103" s="5" t="s">
        <v>390</v>
      </c>
      <c r="C103" s="5" t="s">
        <v>531</v>
      </c>
      <c r="D103" s="317" t="s">
        <v>389</v>
      </c>
      <c r="E103" s="5" t="s">
        <v>146</v>
      </c>
      <c r="F103" s="318">
        <v>6</v>
      </c>
      <c r="G103" s="319" t="s">
        <v>427</v>
      </c>
      <c r="H103" s="1">
        <f t="shared" si="22"/>
        <v>19.75</v>
      </c>
      <c r="I103" s="38">
        <f t="shared" si="21"/>
        <v>118.5</v>
      </c>
      <c r="J103" s="303"/>
      <c r="K103" s="303"/>
      <c r="L103" s="303"/>
      <c r="M103" s="303"/>
      <c r="N103" s="303"/>
      <c r="O103" s="302"/>
      <c r="P103" s="303"/>
      <c r="Q103" s="303"/>
      <c r="R103" s="303"/>
      <c r="S103" s="303"/>
      <c r="T103" s="303"/>
      <c r="U103" s="303"/>
    </row>
    <row r="104" spans="1:21" ht="26.4">
      <c r="A104" s="5" t="s">
        <v>429</v>
      </c>
      <c r="B104" s="5" t="s">
        <v>392</v>
      </c>
      <c r="C104" s="5" t="s">
        <v>532</v>
      </c>
      <c r="D104" s="317" t="s">
        <v>391</v>
      </c>
      <c r="E104" s="5" t="s">
        <v>146</v>
      </c>
      <c r="F104" s="318">
        <v>1</v>
      </c>
      <c r="G104" s="319" t="s">
        <v>428</v>
      </c>
      <c r="H104" s="1">
        <f t="shared" si="22"/>
        <v>12.82</v>
      </c>
      <c r="I104" s="38">
        <f t="shared" si="21"/>
        <v>12.82</v>
      </c>
      <c r="J104" s="303"/>
      <c r="K104" s="303"/>
      <c r="L104" s="303"/>
      <c r="M104" s="303"/>
      <c r="N104" s="303"/>
      <c r="O104" s="302"/>
      <c r="P104" s="303"/>
      <c r="Q104" s="303"/>
      <c r="R104" s="303"/>
      <c r="S104" s="303"/>
      <c r="T104" s="303"/>
      <c r="U104" s="303"/>
    </row>
    <row r="105" spans="1:21" ht="26.4">
      <c r="A105" s="378" t="s">
        <v>564</v>
      </c>
      <c r="B105" s="378"/>
      <c r="C105" s="5" t="s">
        <v>533</v>
      </c>
      <c r="D105" s="317" t="s">
        <v>394</v>
      </c>
      <c r="E105" s="5" t="s">
        <v>18</v>
      </c>
      <c r="F105" s="318">
        <v>45</v>
      </c>
      <c r="G105" s="319" t="s">
        <v>403</v>
      </c>
      <c r="H105" s="1">
        <f t="shared" si="22"/>
        <v>26.66</v>
      </c>
      <c r="I105" s="38">
        <f t="shared" si="21"/>
        <v>1199.7</v>
      </c>
      <c r="J105" s="303"/>
      <c r="K105" s="303"/>
      <c r="L105" s="303"/>
      <c r="M105" s="303"/>
      <c r="N105" s="303"/>
      <c r="O105" s="302"/>
      <c r="P105" s="303"/>
      <c r="Q105" s="303"/>
      <c r="R105" s="303"/>
      <c r="S105" s="303"/>
      <c r="T105" s="303"/>
      <c r="U105" s="303"/>
    </row>
    <row r="106" spans="1:21">
      <c r="A106" s="378" t="s">
        <v>400</v>
      </c>
      <c r="B106" s="378"/>
      <c r="C106" s="5" t="s">
        <v>534</v>
      </c>
      <c r="D106" s="317" t="s">
        <v>415</v>
      </c>
      <c r="E106" s="5" t="s">
        <v>373</v>
      </c>
      <c r="F106" s="318">
        <v>1</v>
      </c>
      <c r="G106" s="319" t="s">
        <v>420</v>
      </c>
      <c r="H106" s="1">
        <f t="shared" si="22"/>
        <v>475.28</v>
      </c>
      <c r="I106" s="38">
        <f t="shared" si="21"/>
        <v>475.28</v>
      </c>
      <c r="J106" s="303"/>
      <c r="K106" s="303"/>
      <c r="L106" s="303"/>
      <c r="M106" s="303"/>
      <c r="N106" s="303"/>
      <c r="O106" s="302"/>
      <c r="P106" s="303"/>
      <c r="Q106" s="303"/>
      <c r="R106" s="303"/>
      <c r="S106" s="303"/>
      <c r="T106" s="303"/>
      <c r="U106" s="303"/>
    </row>
    <row r="107" spans="1:21">
      <c r="A107" s="5"/>
      <c r="B107" s="5"/>
      <c r="C107" s="5"/>
      <c r="D107" s="359" t="s">
        <v>552</v>
      </c>
      <c r="E107" s="359"/>
      <c r="F107" s="359"/>
      <c r="G107" s="359"/>
      <c r="H107" s="1"/>
      <c r="I107" s="305">
        <f>SUM(I91:I106)</f>
        <v>18684.29</v>
      </c>
      <c r="J107" s="303"/>
      <c r="K107" s="303"/>
      <c r="L107" s="303"/>
      <c r="M107" s="303"/>
      <c r="N107" s="303"/>
      <c r="O107" s="302"/>
      <c r="P107" s="303"/>
      <c r="Q107" s="303"/>
      <c r="R107" s="303"/>
      <c r="S107" s="303"/>
      <c r="T107" s="303"/>
      <c r="U107" s="303"/>
    </row>
    <row r="108" spans="1:21">
      <c r="A108" s="5"/>
      <c r="B108" s="5"/>
      <c r="C108" s="5"/>
      <c r="D108" s="42"/>
      <c r="E108" s="43"/>
      <c r="F108" s="44"/>
      <c r="G108" s="44"/>
      <c r="H108" s="1"/>
      <c r="I108" s="305"/>
      <c r="J108" s="303"/>
      <c r="K108" s="303"/>
      <c r="L108" s="303"/>
      <c r="M108" s="303"/>
      <c r="N108" s="303"/>
      <c r="O108" s="302"/>
      <c r="P108" s="303"/>
      <c r="Q108" s="303"/>
      <c r="R108" s="303"/>
      <c r="S108" s="303"/>
      <c r="T108" s="303"/>
      <c r="U108" s="303"/>
    </row>
    <row r="109" spans="1:21">
      <c r="A109" s="43"/>
      <c r="B109" s="43"/>
      <c r="C109" s="45" t="s">
        <v>16</v>
      </c>
      <c r="D109" s="327" t="s">
        <v>38</v>
      </c>
      <c r="E109" s="48"/>
      <c r="F109" s="38"/>
      <c r="G109" s="38"/>
      <c r="H109" s="1"/>
      <c r="I109" s="1">
        <f t="shared" ref="I109:I117" si="23">F109*H109</f>
        <v>0</v>
      </c>
      <c r="J109" s="303"/>
      <c r="K109" s="303"/>
      <c r="L109" s="303"/>
      <c r="M109" s="303"/>
      <c r="N109" s="303"/>
      <c r="O109" s="302"/>
      <c r="P109" s="303"/>
      <c r="Q109" s="303"/>
      <c r="R109" s="303"/>
      <c r="S109" s="303"/>
      <c r="T109" s="303"/>
      <c r="U109" s="303"/>
    </row>
    <row r="110" spans="1:21" ht="26.4">
      <c r="A110" s="310" t="s">
        <v>429</v>
      </c>
      <c r="B110" s="310">
        <v>73486</v>
      </c>
      <c r="C110" s="330" t="s">
        <v>17</v>
      </c>
      <c r="D110" s="217" t="s">
        <v>68</v>
      </c>
      <c r="E110" s="39" t="s">
        <v>18</v>
      </c>
      <c r="F110" s="38">
        <f>'memoria de calculo'!D248</f>
        <v>5</v>
      </c>
      <c r="G110" s="38">
        <v>25.03</v>
      </c>
      <c r="H110" s="1">
        <f t="shared" ref="H110" si="24">ROUNDDOWN(G110*$J$9,2)</f>
        <v>31.28</v>
      </c>
      <c r="I110" s="38">
        <f>F110*H110</f>
        <v>156.4</v>
      </c>
      <c r="J110" s="303"/>
      <c r="K110" s="303"/>
      <c r="L110" s="303"/>
      <c r="M110" s="303"/>
      <c r="N110" s="303"/>
      <c r="O110" s="302"/>
      <c r="P110" s="303"/>
      <c r="Q110" s="303"/>
      <c r="R110" s="303"/>
      <c r="S110" s="303"/>
      <c r="T110" s="303"/>
      <c r="U110" s="303"/>
    </row>
    <row r="111" spans="1:21" ht="39.6">
      <c r="A111" s="310" t="s">
        <v>429</v>
      </c>
      <c r="B111" s="5" t="s">
        <v>125</v>
      </c>
      <c r="C111" s="330" t="s">
        <v>39</v>
      </c>
      <c r="D111" s="217" t="s">
        <v>126</v>
      </c>
      <c r="E111" s="290" t="s">
        <v>22</v>
      </c>
      <c r="F111" s="38">
        <f>'memoria de calculo'!D252</f>
        <v>1</v>
      </c>
      <c r="G111" s="38">
        <v>163.97</v>
      </c>
      <c r="H111" s="1">
        <f t="shared" ref="H111" si="25">ROUNDDOWN(G111*$J$9,2)</f>
        <v>204.96</v>
      </c>
      <c r="I111" s="38">
        <f t="shared" si="23"/>
        <v>204.96</v>
      </c>
      <c r="J111" s="303"/>
      <c r="K111" s="303"/>
      <c r="L111" s="303"/>
      <c r="M111" s="303"/>
      <c r="N111" s="303"/>
      <c r="O111" s="302"/>
      <c r="P111" s="303"/>
      <c r="Q111" s="303"/>
      <c r="R111" s="303"/>
      <c r="S111" s="303"/>
      <c r="T111" s="303"/>
      <c r="U111" s="303"/>
    </row>
    <row r="112" spans="1:21" ht="39.6">
      <c r="A112" s="310" t="s">
        <v>431</v>
      </c>
      <c r="B112" s="5" t="s">
        <v>78</v>
      </c>
      <c r="C112" s="330" t="s">
        <v>79</v>
      </c>
      <c r="D112" s="217" t="s">
        <v>77</v>
      </c>
      <c r="E112" s="290" t="s">
        <v>2</v>
      </c>
      <c r="F112" s="38">
        <f>'memoria de calculo'!D257</f>
        <v>39.299999999999997</v>
      </c>
      <c r="G112" s="38">
        <v>103.74</v>
      </c>
      <c r="H112" s="38">
        <f>ROUNDDOWN((G112/$J$10)*$J$9,2)</f>
        <v>99.06</v>
      </c>
      <c r="I112" s="38">
        <f t="shared" si="23"/>
        <v>3893.058</v>
      </c>
      <c r="J112" s="303"/>
      <c r="K112" s="303"/>
      <c r="L112" s="303"/>
      <c r="M112" s="303"/>
      <c r="N112" s="303"/>
      <c r="O112" s="302"/>
      <c r="P112" s="303"/>
      <c r="Q112" s="303"/>
      <c r="R112" s="303"/>
      <c r="S112" s="303"/>
      <c r="T112" s="303"/>
      <c r="U112" s="303"/>
    </row>
    <row r="113" spans="1:21" ht="26.4">
      <c r="A113" s="310" t="s">
        <v>429</v>
      </c>
      <c r="B113" s="5" t="s">
        <v>222</v>
      </c>
      <c r="C113" s="330" t="s">
        <v>92</v>
      </c>
      <c r="D113" s="320" t="s">
        <v>272</v>
      </c>
      <c r="E113" s="290" t="s">
        <v>2</v>
      </c>
      <c r="F113" s="38">
        <f>'memoria de calculo'!D261</f>
        <v>0.48</v>
      </c>
      <c r="G113" s="38">
        <v>495.96</v>
      </c>
      <c r="H113" s="1">
        <f t="shared" ref="H113:H117" si="26">ROUNDDOWN(G113*$J$9,2)</f>
        <v>619.95000000000005</v>
      </c>
      <c r="I113" s="38">
        <f t="shared" si="23"/>
        <v>297.57600000000002</v>
      </c>
      <c r="J113" s="303"/>
      <c r="K113" s="303"/>
      <c r="L113" s="303"/>
      <c r="M113" s="303"/>
      <c r="N113" s="303"/>
      <c r="O113" s="302"/>
      <c r="P113" s="303"/>
      <c r="Q113" s="303"/>
      <c r="R113" s="303"/>
      <c r="S113" s="303"/>
      <c r="T113" s="303"/>
      <c r="U113" s="303"/>
    </row>
    <row r="114" spans="1:21" ht="26.4">
      <c r="A114" s="310" t="s">
        <v>429</v>
      </c>
      <c r="B114" s="5" t="s">
        <v>224</v>
      </c>
      <c r="C114" s="330" t="s">
        <v>444</v>
      </c>
      <c r="D114" s="320" t="s">
        <v>273</v>
      </c>
      <c r="E114" s="290" t="s">
        <v>2</v>
      </c>
      <c r="F114" s="38">
        <f>'memoria de calculo'!D267</f>
        <v>5</v>
      </c>
      <c r="G114" s="38">
        <v>75.05</v>
      </c>
      <c r="H114" s="1">
        <f t="shared" ref="H114:H115" si="27">ROUNDDOWN(G114*$J$9,2)</f>
        <v>93.81</v>
      </c>
      <c r="I114" s="38">
        <f t="shared" si="23"/>
        <v>469.05</v>
      </c>
      <c r="J114" s="303"/>
      <c r="K114" s="303"/>
      <c r="L114" s="303"/>
      <c r="M114" s="303"/>
      <c r="N114" s="303"/>
      <c r="O114" s="302"/>
      <c r="P114" s="303"/>
      <c r="Q114" s="303"/>
      <c r="R114" s="303"/>
      <c r="S114" s="303"/>
      <c r="T114" s="303"/>
      <c r="U114" s="303"/>
    </row>
    <row r="115" spans="1:21" ht="26.4">
      <c r="A115" s="373" t="s">
        <v>488</v>
      </c>
      <c r="B115" s="373"/>
      <c r="C115" s="330" t="s">
        <v>445</v>
      </c>
      <c r="D115" s="320" t="str">
        <f>'memoria de calculo'!B268</f>
        <v xml:space="preserve">Retirada de Guarda-corpo conforme existente e recolocação de guarda-corpo conforme indicação do projeto </v>
      </c>
      <c r="E115" s="290" t="s">
        <v>2</v>
      </c>
      <c r="F115" s="38">
        <f>'memoria de calculo'!D269</f>
        <v>3.46</v>
      </c>
      <c r="G115" s="38">
        <v>41.03</v>
      </c>
      <c r="H115" s="1">
        <f t="shared" si="27"/>
        <v>51.28</v>
      </c>
      <c r="I115" s="38">
        <f t="shared" si="23"/>
        <v>177.4288</v>
      </c>
      <c r="J115" s="303"/>
      <c r="K115" s="303"/>
      <c r="L115" s="303"/>
      <c r="M115" s="303"/>
      <c r="N115" s="303"/>
      <c r="O115" s="302"/>
      <c r="P115" s="303"/>
      <c r="Q115" s="303"/>
      <c r="R115" s="303"/>
      <c r="S115" s="303"/>
      <c r="T115" s="303"/>
      <c r="U115" s="303"/>
    </row>
    <row r="116" spans="1:21" ht="21" customHeight="1">
      <c r="A116" s="373" t="s">
        <v>297</v>
      </c>
      <c r="B116" s="373"/>
      <c r="C116" s="330" t="s">
        <v>446</v>
      </c>
      <c r="D116" s="320" t="s">
        <v>117</v>
      </c>
      <c r="E116" s="290" t="s">
        <v>22</v>
      </c>
      <c r="F116" s="38">
        <f>'memoria de calculo'!D271</f>
        <v>2</v>
      </c>
      <c r="G116" s="38">
        <v>8747</v>
      </c>
      <c r="H116" s="1">
        <f t="shared" si="26"/>
        <v>10933.75</v>
      </c>
      <c r="I116" s="38">
        <f t="shared" si="23"/>
        <v>21867.5</v>
      </c>
      <c r="J116" s="303"/>
      <c r="K116" s="303"/>
      <c r="L116" s="303"/>
      <c r="M116" s="303"/>
      <c r="N116" s="303"/>
      <c r="O116" s="302"/>
      <c r="P116" s="303"/>
      <c r="Q116" s="303"/>
      <c r="R116" s="303"/>
      <c r="S116" s="303"/>
      <c r="T116" s="303"/>
      <c r="U116" s="303"/>
    </row>
    <row r="117" spans="1:21" ht="21" customHeight="1">
      <c r="A117" s="373" t="s">
        <v>297</v>
      </c>
      <c r="B117" s="373"/>
      <c r="C117" s="330" t="s">
        <v>478</v>
      </c>
      <c r="D117" s="320" t="s">
        <v>477</v>
      </c>
      <c r="E117" s="290" t="s">
        <v>22</v>
      </c>
      <c r="F117" s="38">
        <v>2</v>
      </c>
      <c r="G117" s="38">
        <v>2400</v>
      </c>
      <c r="H117" s="1">
        <f t="shared" si="26"/>
        <v>3000</v>
      </c>
      <c r="I117" s="38">
        <f t="shared" si="23"/>
        <v>6000</v>
      </c>
      <c r="J117" s="303"/>
      <c r="K117" s="303"/>
      <c r="L117" s="303"/>
      <c r="M117" s="303"/>
      <c r="N117" s="303"/>
      <c r="O117" s="302"/>
      <c r="P117" s="303"/>
      <c r="Q117" s="303"/>
      <c r="R117" s="303"/>
      <c r="S117" s="303"/>
      <c r="T117" s="303"/>
      <c r="U117" s="303"/>
    </row>
    <row r="118" spans="1:21" s="24" customFormat="1">
      <c r="A118" s="5"/>
      <c r="B118" s="5"/>
      <c r="C118" s="330"/>
      <c r="D118" s="359" t="s">
        <v>48</v>
      </c>
      <c r="E118" s="359"/>
      <c r="F118" s="359"/>
      <c r="G118" s="359"/>
      <c r="H118" s="1"/>
      <c r="I118" s="305">
        <f>SUM(I110:I117)</f>
        <v>33065.972800000003</v>
      </c>
      <c r="J118" s="303"/>
      <c r="K118" s="303"/>
      <c r="L118" s="303"/>
      <c r="M118" s="303"/>
      <c r="N118" s="303"/>
      <c r="O118" s="302"/>
      <c r="P118" s="303"/>
      <c r="Q118" s="303"/>
      <c r="R118" s="303"/>
      <c r="S118" s="303"/>
      <c r="T118" s="303"/>
      <c r="U118" s="303"/>
    </row>
    <row r="119" spans="1:21">
      <c r="A119" s="331"/>
      <c r="B119" s="331"/>
      <c r="C119" s="331"/>
      <c r="D119" s="332"/>
      <c r="E119" s="331"/>
      <c r="F119" s="333"/>
      <c r="G119" s="333"/>
      <c r="H119" s="333"/>
      <c r="I119" s="333"/>
      <c r="J119" s="303"/>
      <c r="K119" s="303"/>
      <c r="L119" s="303"/>
      <c r="M119" s="303"/>
      <c r="N119" s="303"/>
      <c r="O119" s="302"/>
      <c r="P119" s="303"/>
      <c r="Q119" s="303"/>
      <c r="R119" s="303"/>
      <c r="S119" s="303"/>
      <c r="T119" s="303"/>
      <c r="U119" s="303"/>
    </row>
    <row r="120" spans="1:21">
      <c r="A120" s="43"/>
      <c r="B120" s="43"/>
      <c r="C120" s="45" t="s">
        <v>59</v>
      </c>
      <c r="D120" s="327" t="s">
        <v>463</v>
      </c>
      <c r="E120" s="48"/>
      <c r="F120" s="38"/>
      <c r="G120" s="38"/>
      <c r="H120" s="1"/>
      <c r="I120" s="1"/>
      <c r="J120" s="303"/>
      <c r="K120" s="303"/>
      <c r="L120" s="303"/>
      <c r="M120" s="303"/>
      <c r="N120" s="303"/>
      <c r="O120" s="302"/>
      <c r="P120" s="303"/>
      <c r="Q120" s="303"/>
      <c r="R120" s="303"/>
      <c r="S120" s="303"/>
      <c r="T120" s="303"/>
      <c r="U120" s="303"/>
    </row>
    <row r="121" spans="1:21" ht="39.6">
      <c r="A121" s="310" t="s">
        <v>429</v>
      </c>
      <c r="B121" s="39">
        <v>87630</v>
      </c>
      <c r="C121" s="39" t="s">
        <v>25</v>
      </c>
      <c r="D121" s="217" t="s">
        <v>127</v>
      </c>
      <c r="E121" s="39" t="s">
        <v>2</v>
      </c>
      <c r="F121" s="1">
        <f>'memoria de calculo'!D284</f>
        <v>136.26999999999998</v>
      </c>
      <c r="G121" s="1">
        <v>24.83</v>
      </c>
      <c r="H121" s="1">
        <f t="shared" ref="H121:H122" si="28">ROUNDDOWN(G121*$J$9,2)</f>
        <v>31.03</v>
      </c>
      <c r="I121" s="38">
        <f t="shared" ref="I121:I128" si="29">F121*H121</f>
        <v>4228.4580999999998</v>
      </c>
      <c r="J121" s="303"/>
      <c r="K121" s="303"/>
      <c r="L121" s="303"/>
      <c r="M121" s="303"/>
      <c r="N121" s="303"/>
      <c r="O121" s="302"/>
      <c r="P121" s="303"/>
      <c r="Q121" s="303"/>
      <c r="R121" s="303"/>
      <c r="S121" s="303"/>
      <c r="T121" s="303"/>
      <c r="U121" s="303"/>
    </row>
    <row r="122" spans="1:21" ht="26.4">
      <c r="A122" s="310" t="s">
        <v>429</v>
      </c>
      <c r="B122" s="39">
        <v>84190</v>
      </c>
      <c r="C122" s="39" t="s">
        <v>26</v>
      </c>
      <c r="D122" s="217" t="s">
        <v>72</v>
      </c>
      <c r="E122" s="39" t="s">
        <v>2</v>
      </c>
      <c r="F122" s="1">
        <f>'memoria de calculo'!D291</f>
        <v>15.180000000000001</v>
      </c>
      <c r="G122" s="1">
        <v>151.53</v>
      </c>
      <c r="H122" s="1">
        <f t="shared" si="28"/>
        <v>189.41</v>
      </c>
      <c r="I122" s="38">
        <f t="shared" si="29"/>
        <v>2875.2438000000002</v>
      </c>
      <c r="J122" s="303"/>
      <c r="K122" s="303"/>
      <c r="L122" s="303"/>
      <c r="M122" s="303"/>
      <c r="N122" s="303"/>
      <c r="O122" s="302"/>
      <c r="P122" s="303"/>
      <c r="Q122" s="303"/>
      <c r="R122" s="303"/>
      <c r="S122" s="303"/>
      <c r="T122" s="303"/>
      <c r="U122" s="303"/>
    </row>
    <row r="123" spans="1:21" ht="26.4">
      <c r="A123" s="310" t="s">
        <v>429</v>
      </c>
      <c r="B123" s="39">
        <v>87249</v>
      </c>
      <c r="C123" s="39" t="s">
        <v>284</v>
      </c>
      <c r="D123" s="217" t="s">
        <v>274</v>
      </c>
      <c r="E123" s="39" t="s">
        <v>2</v>
      </c>
      <c r="F123" s="1">
        <f>'memoria de calculo'!D297</f>
        <v>6.7799999999999994</v>
      </c>
      <c r="G123" s="1">
        <v>36.81</v>
      </c>
      <c r="H123" s="1">
        <f t="shared" ref="H123" si="30">ROUNDDOWN(G123*$J$9,2)</f>
        <v>46.01</v>
      </c>
      <c r="I123" s="38">
        <f t="shared" si="29"/>
        <v>311.94779999999997</v>
      </c>
      <c r="J123" s="303"/>
      <c r="K123" s="303"/>
      <c r="L123" s="303"/>
      <c r="M123" s="303"/>
      <c r="N123" s="303"/>
      <c r="O123" s="302"/>
      <c r="P123" s="303"/>
      <c r="Q123" s="303"/>
      <c r="R123" s="303"/>
      <c r="S123" s="303"/>
      <c r="T123" s="303"/>
      <c r="U123" s="303"/>
    </row>
    <row r="124" spans="1:21" ht="39.6">
      <c r="A124" s="310" t="s">
        <v>431</v>
      </c>
      <c r="B124" s="39">
        <v>130315</v>
      </c>
      <c r="C124" s="39" t="s">
        <v>535</v>
      </c>
      <c r="D124" s="217" t="s">
        <v>74</v>
      </c>
      <c r="E124" s="39" t="s">
        <v>18</v>
      </c>
      <c r="F124" s="1">
        <f>'memoria de calculo'!D303</f>
        <v>15.09</v>
      </c>
      <c r="G124" s="38">
        <v>41.44</v>
      </c>
      <c r="H124" s="38">
        <f>ROUNDDOWN((G124/$J$10)*$J$9,2)</f>
        <v>39.57</v>
      </c>
      <c r="I124" s="38">
        <f t="shared" si="29"/>
        <v>597.11130000000003</v>
      </c>
      <c r="J124" s="303"/>
      <c r="K124" s="303"/>
      <c r="L124" s="303"/>
      <c r="M124" s="303"/>
      <c r="N124" s="303"/>
      <c r="O124" s="302"/>
      <c r="P124" s="303"/>
      <c r="Q124" s="303"/>
      <c r="R124" s="303"/>
      <c r="S124" s="303"/>
      <c r="T124" s="303"/>
      <c r="U124" s="303"/>
    </row>
    <row r="125" spans="1:21" ht="26.4">
      <c r="A125" s="310" t="s">
        <v>431</v>
      </c>
      <c r="B125" s="39">
        <v>130308</v>
      </c>
      <c r="C125" s="39" t="s">
        <v>536</v>
      </c>
      <c r="D125" s="217" t="s">
        <v>73</v>
      </c>
      <c r="E125" s="39" t="s">
        <v>18</v>
      </c>
      <c r="F125" s="38">
        <f>'memoria de calculo'!D307</f>
        <v>1.6</v>
      </c>
      <c r="G125" s="38">
        <v>57.16</v>
      </c>
      <c r="H125" s="38">
        <f>ROUNDDOWN((G125/$J$10)*$J$9,2)</f>
        <v>54.58</v>
      </c>
      <c r="I125" s="38">
        <f t="shared" si="29"/>
        <v>87.328000000000003</v>
      </c>
      <c r="J125" s="303"/>
      <c r="K125" s="303"/>
      <c r="L125" s="303"/>
      <c r="M125" s="303"/>
      <c r="N125" s="303"/>
      <c r="O125" s="302"/>
      <c r="P125" s="303"/>
      <c r="Q125" s="303"/>
      <c r="R125" s="303"/>
      <c r="S125" s="303"/>
      <c r="T125" s="303"/>
      <c r="U125" s="303"/>
    </row>
    <row r="126" spans="1:21" ht="26.4">
      <c r="A126" s="310" t="s">
        <v>431</v>
      </c>
      <c r="B126" s="39">
        <v>130317</v>
      </c>
      <c r="C126" s="39" t="s">
        <v>537</v>
      </c>
      <c r="D126" s="217" t="s">
        <v>225</v>
      </c>
      <c r="E126" s="39" t="s">
        <v>18</v>
      </c>
      <c r="F126" s="38">
        <f>'memoria de calculo'!D311</f>
        <v>0.8</v>
      </c>
      <c r="G126" s="38">
        <v>72.849999999999994</v>
      </c>
      <c r="H126" s="38">
        <f>ROUNDDOWN((G126/$J$10)*$J$9,2)</f>
        <v>69.56</v>
      </c>
      <c r="I126" s="38">
        <f t="shared" si="29"/>
        <v>55.648000000000003</v>
      </c>
      <c r="J126" s="303"/>
      <c r="K126" s="303"/>
      <c r="L126" s="303"/>
      <c r="M126" s="303"/>
      <c r="N126" s="303"/>
      <c r="O126" s="302"/>
      <c r="P126" s="303"/>
      <c r="Q126" s="303"/>
      <c r="R126" s="303"/>
      <c r="S126" s="303"/>
      <c r="T126" s="303"/>
      <c r="U126" s="303"/>
    </row>
    <row r="127" spans="1:21" ht="26.4">
      <c r="A127" s="310" t="s">
        <v>431</v>
      </c>
      <c r="B127" s="321" t="s">
        <v>587</v>
      </c>
      <c r="C127" s="39" t="s">
        <v>538</v>
      </c>
      <c r="D127" s="217" t="s">
        <v>588</v>
      </c>
      <c r="E127" s="316" t="s">
        <v>2</v>
      </c>
      <c r="F127" s="38">
        <f>'memoria de calculo'!D314</f>
        <v>120.86</v>
      </c>
      <c r="G127" s="38">
        <v>53.29</v>
      </c>
      <c r="H127" s="38">
        <f>ROUNDDOWN((G127/$J$10)*$J$9,2)</f>
        <v>50.88</v>
      </c>
      <c r="I127" s="38">
        <f t="shared" si="29"/>
        <v>6149.3568000000005</v>
      </c>
      <c r="J127" s="303"/>
      <c r="K127" s="303"/>
      <c r="L127" s="303"/>
      <c r="M127" s="303"/>
      <c r="N127" s="303"/>
      <c r="O127" s="302"/>
      <c r="P127" s="303"/>
      <c r="Q127" s="303"/>
      <c r="R127" s="303"/>
      <c r="S127" s="303"/>
      <c r="T127" s="303"/>
      <c r="U127" s="303"/>
    </row>
    <row r="128" spans="1:21" ht="39.6">
      <c r="A128" s="373" t="s">
        <v>297</v>
      </c>
      <c r="B128" s="373"/>
      <c r="C128" s="39" t="s">
        <v>539</v>
      </c>
      <c r="D128" s="217" t="s">
        <v>504</v>
      </c>
      <c r="E128" s="316" t="s">
        <v>146</v>
      </c>
      <c r="F128" s="38">
        <f>'memoria de calculo'!D318</f>
        <v>1</v>
      </c>
      <c r="G128" s="38">
        <v>2617.5</v>
      </c>
      <c r="H128" s="1">
        <f>ROUNDDOWN(G128*$J$9,2)</f>
        <v>3271.87</v>
      </c>
      <c r="I128" s="38">
        <f t="shared" si="29"/>
        <v>3271.87</v>
      </c>
      <c r="J128" s="303"/>
      <c r="K128" s="303"/>
      <c r="L128" s="303"/>
      <c r="M128" s="303"/>
      <c r="N128" s="303"/>
      <c r="O128" s="302"/>
      <c r="P128" s="303"/>
      <c r="Q128" s="303"/>
      <c r="R128" s="303"/>
      <c r="S128" s="303"/>
      <c r="T128" s="303"/>
      <c r="U128" s="303"/>
    </row>
    <row r="129" spans="1:21">
      <c r="A129" s="5"/>
      <c r="B129" s="5"/>
      <c r="C129" s="5"/>
      <c r="D129" s="359" t="s">
        <v>494</v>
      </c>
      <c r="E129" s="359"/>
      <c r="F129" s="359"/>
      <c r="G129" s="359"/>
      <c r="H129" s="1"/>
      <c r="I129" s="305">
        <f>SUM(I121:I128)</f>
        <v>17576.963800000001</v>
      </c>
      <c r="J129" s="303"/>
      <c r="K129" s="303"/>
      <c r="L129" s="303"/>
      <c r="M129" s="303"/>
      <c r="N129" s="303"/>
      <c r="O129" s="302"/>
      <c r="P129" s="303"/>
      <c r="Q129" s="303"/>
      <c r="R129" s="303"/>
      <c r="S129" s="303"/>
      <c r="T129" s="303"/>
      <c r="U129" s="303"/>
    </row>
    <row r="130" spans="1:21">
      <c r="A130" s="5"/>
      <c r="B130" s="5"/>
      <c r="C130" s="5"/>
      <c r="D130" s="42"/>
      <c r="E130" s="39"/>
      <c r="F130" s="1"/>
      <c r="G130" s="1"/>
      <c r="H130" s="1"/>
      <c r="I130" s="305"/>
      <c r="J130" s="303"/>
      <c r="K130" s="303"/>
      <c r="L130" s="303"/>
      <c r="M130" s="303"/>
      <c r="N130" s="303"/>
      <c r="O130" s="302"/>
      <c r="P130" s="303"/>
      <c r="Q130" s="303"/>
      <c r="R130" s="303"/>
      <c r="S130" s="303"/>
      <c r="T130" s="303"/>
      <c r="U130" s="303"/>
    </row>
    <row r="131" spans="1:21">
      <c r="A131" s="43"/>
      <c r="B131" s="43"/>
      <c r="C131" s="45" t="s">
        <v>41</v>
      </c>
      <c r="D131" s="374" t="s">
        <v>23</v>
      </c>
      <c r="E131" s="374"/>
      <c r="F131" s="1"/>
      <c r="G131" s="1"/>
      <c r="H131" s="1"/>
      <c r="I131" s="38"/>
      <c r="J131" s="303"/>
      <c r="K131" s="303"/>
      <c r="L131" s="303"/>
      <c r="M131" s="303"/>
      <c r="N131" s="303"/>
      <c r="O131" s="302"/>
      <c r="P131" s="303"/>
      <c r="Q131" s="303"/>
      <c r="R131" s="303"/>
      <c r="S131" s="303"/>
      <c r="T131" s="303"/>
      <c r="U131" s="303"/>
    </row>
    <row r="132" spans="1:21" ht="26.4">
      <c r="A132" s="310" t="s">
        <v>429</v>
      </c>
      <c r="B132" s="5" t="s">
        <v>115</v>
      </c>
      <c r="C132" s="5" t="s">
        <v>464</v>
      </c>
      <c r="D132" s="217" t="s">
        <v>84</v>
      </c>
      <c r="E132" s="39" t="s">
        <v>22</v>
      </c>
      <c r="F132" s="1">
        <f>'memoria de calculo'!D323</f>
        <v>1</v>
      </c>
      <c r="G132" s="1">
        <v>99.31</v>
      </c>
      <c r="H132" s="1">
        <f t="shared" ref="H132:H133" si="31">ROUNDDOWN(G132*$J$9,2)</f>
        <v>124.13</v>
      </c>
      <c r="I132" s="38">
        <f>F132*H132</f>
        <v>124.13</v>
      </c>
      <c r="J132" s="303"/>
      <c r="K132" s="303"/>
      <c r="L132" s="303"/>
      <c r="M132" s="303"/>
      <c r="N132" s="303"/>
      <c r="O132" s="302"/>
      <c r="P132" s="303"/>
      <c r="Q132" s="303"/>
      <c r="R132" s="303"/>
      <c r="S132" s="303"/>
      <c r="T132" s="303"/>
      <c r="U132" s="303"/>
    </row>
    <row r="133" spans="1:21" ht="26.4">
      <c r="A133" s="310" t="s">
        <v>429</v>
      </c>
      <c r="B133" s="5" t="s">
        <v>116</v>
      </c>
      <c r="C133" s="5" t="s">
        <v>465</v>
      </c>
      <c r="D133" s="217" t="s">
        <v>40</v>
      </c>
      <c r="E133" s="39" t="s">
        <v>22</v>
      </c>
      <c r="F133" s="1">
        <f>'memoria de calculo'!D327</f>
        <v>1</v>
      </c>
      <c r="G133" s="1">
        <v>361.34</v>
      </c>
      <c r="H133" s="1">
        <f t="shared" si="31"/>
        <v>451.67</v>
      </c>
      <c r="I133" s="38">
        <f>F133*H133</f>
        <v>451.67</v>
      </c>
      <c r="J133" s="303"/>
      <c r="K133" s="303"/>
      <c r="L133" s="303"/>
      <c r="M133" s="303"/>
      <c r="N133" s="303"/>
      <c r="O133" s="302"/>
      <c r="P133" s="303"/>
      <c r="Q133" s="303"/>
      <c r="R133" s="303"/>
      <c r="S133" s="303"/>
      <c r="T133" s="303"/>
      <c r="U133" s="303"/>
    </row>
    <row r="134" spans="1:21" ht="26.4">
      <c r="A134" s="310" t="s">
        <v>133</v>
      </c>
      <c r="B134" s="39">
        <v>170220</v>
      </c>
      <c r="C134" s="5" t="s">
        <v>495</v>
      </c>
      <c r="D134" s="217" t="s">
        <v>76</v>
      </c>
      <c r="E134" s="39" t="s">
        <v>2</v>
      </c>
      <c r="F134" s="1">
        <f>'memoria de calculo'!D331</f>
        <v>0.2</v>
      </c>
      <c r="G134" s="38">
        <v>399.4</v>
      </c>
      <c r="H134" s="38">
        <f>ROUNDDOWN((G134/$J$10)*$J$9,2)</f>
        <v>381.39</v>
      </c>
      <c r="I134" s="38">
        <f>F134*H134</f>
        <v>76.278000000000006</v>
      </c>
      <c r="J134" s="303"/>
      <c r="K134" s="303"/>
      <c r="L134" s="303"/>
      <c r="M134" s="303"/>
      <c r="N134" s="303"/>
      <c r="O134" s="302"/>
      <c r="P134" s="303"/>
      <c r="Q134" s="303"/>
      <c r="R134" s="303"/>
      <c r="S134" s="303"/>
      <c r="T134" s="303"/>
      <c r="U134" s="303"/>
    </row>
    <row r="135" spans="1:21" ht="26.4">
      <c r="A135" s="310" t="s">
        <v>431</v>
      </c>
      <c r="B135" s="322">
        <v>140701</v>
      </c>
      <c r="C135" s="5" t="s">
        <v>614</v>
      </c>
      <c r="D135" s="323" t="s">
        <v>615</v>
      </c>
      <c r="E135" s="39" t="s">
        <v>27</v>
      </c>
      <c r="F135" s="1">
        <f>'memoria de calculo'!D333</f>
        <v>3</v>
      </c>
      <c r="G135" s="38">
        <v>71.73</v>
      </c>
      <c r="H135" s="38">
        <f t="shared" ref="H135:H137" si="32">ROUNDDOWN((G135/$J$10)*$J$9,2)</f>
        <v>68.489999999999995</v>
      </c>
      <c r="I135" s="38">
        <f t="shared" ref="I135:I137" si="33">F135*H135</f>
        <v>205.46999999999997</v>
      </c>
      <c r="J135" s="303"/>
      <c r="K135" s="303"/>
      <c r="L135" s="303"/>
      <c r="M135" s="303"/>
      <c r="N135" s="303"/>
      <c r="O135" s="302"/>
      <c r="P135" s="303"/>
      <c r="Q135" s="303"/>
      <c r="R135" s="303"/>
      <c r="S135" s="303"/>
      <c r="T135" s="303"/>
      <c r="U135" s="303"/>
    </row>
    <row r="136" spans="1:21" ht="26.4">
      <c r="A136" s="310" t="s">
        <v>431</v>
      </c>
      <c r="B136" s="322">
        <v>140705</v>
      </c>
      <c r="C136" s="5" t="s">
        <v>616</v>
      </c>
      <c r="D136" s="311" t="s">
        <v>617</v>
      </c>
      <c r="E136" s="39" t="s">
        <v>27</v>
      </c>
      <c r="F136" s="1">
        <f>'memoria de calculo'!D334</f>
        <v>1</v>
      </c>
      <c r="G136" s="38">
        <v>88.27</v>
      </c>
      <c r="H136" s="38">
        <f t="shared" si="32"/>
        <v>84.29</v>
      </c>
      <c r="I136" s="38">
        <f t="shared" si="33"/>
        <v>84.29</v>
      </c>
      <c r="J136" s="303"/>
      <c r="K136" s="303"/>
      <c r="L136" s="303"/>
      <c r="M136" s="303"/>
      <c r="N136" s="303"/>
      <c r="O136" s="302"/>
      <c r="P136" s="303"/>
      <c r="Q136" s="303"/>
      <c r="R136" s="303"/>
      <c r="S136" s="303"/>
      <c r="T136" s="303"/>
      <c r="U136" s="303"/>
    </row>
    <row r="137" spans="1:21" ht="26.4">
      <c r="A137" s="310" t="s">
        <v>431</v>
      </c>
      <c r="B137" s="311">
        <v>140706</v>
      </c>
      <c r="C137" s="5" t="s">
        <v>618</v>
      </c>
      <c r="D137" s="324" t="s">
        <v>619</v>
      </c>
      <c r="E137" s="39" t="s">
        <v>27</v>
      </c>
      <c r="F137" s="1">
        <f>'memoria de calculo'!D335</f>
        <v>1</v>
      </c>
      <c r="G137" s="38">
        <v>67.64</v>
      </c>
      <c r="H137" s="38">
        <f t="shared" si="32"/>
        <v>64.59</v>
      </c>
      <c r="I137" s="38">
        <f t="shared" si="33"/>
        <v>64.59</v>
      </c>
      <c r="J137" s="303"/>
      <c r="K137" s="303"/>
      <c r="L137" s="303"/>
      <c r="M137" s="303"/>
      <c r="N137" s="303"/>
      <c r="O137" s="302"/>
      <c r="P137" s="303"/>
      <c r="Q137" s="303"/>
      <c r="R137" s="303"/>
      <c r="S137" s="303"/>
      <c r="T137" s="303"/>
      <c r="U137" s="303"/>
    </row>
    <row r="138" spans="1:21">
      <c r="A138" s="310"/>
      <c r="B138" s="39"/>
      <c r="C138" s="5"/>
      <c r="D138" s="217"/>
      <c r="E138" s="39"/>
      <c r="F138" s="1"/>
      <c r="G138" s="38"/>
      <c r="H138" s="38"/>
      <c r="I138" s="38"/>
      <c r="J138" s="303"/>
      <c r="K138" s="303"/>
      <c r="L138" s="303"/>
      <c r="M138" s="303"/>
      <c r="N138" s="303"/>
      <c r="O138" s="302"/>
      <c r="P138" s="303"/>
      <c r="Q138" s="303"/>
      <c r="R138" s="303"/>
      <c r="S138" s="303"/>
      <c r="T138" s="303"/>
      <c r="U138" s="303"/>
    </row>
    <row r="139" spans="1:21">
      <c r="A139" s="5"/>
      <c r="B139" s="5"/>
      <c r="C139" s="5"/>
      <c r="D139" s="359" t="s">
        <v>551</v>
      </c>
      <c r="E139" s="359"/>
      <c r="F139" s="359"/>
      <c r="G139" s="359"/>
      <c r="H139" s="1"/>
      <c r="I139" s="305">
        <f>SUM(I132:I138)</f>
        <v>1006.428</v>
      </c>
      <c r="J139" s="303"/>
      <c r="K139" s="303"/>
      <c r="L139" s="303"/>
      <c r="M139" s="303"/>
      <c r="N139" s="303"/>
      <c r="O139" s="302"/>
      <c r="P139" s="303"/>
      <c r="Q139" s="303"/>
      <c r="R139" s="303"/>
      <c r="S139" s="303"/>
      <c r="T139" s="303"/>
      <c r="U139" s="303"/>
    </row>
    <row r="140" spans="1:21">
      <c r="A140" s="5"/>
      <c r="B140" s="5"/>
      <c r="C140" s="5"/>
      <c r="D140" s="42"/>
      <c r="E140" s="43"/>
      <c r="F140" s="334"/>
      <c r="G140" s="334"/>
      <c r="H140" s="1"/>
      <c r="I140" s="305"/>
      <c r="J140" s="303"/>
      <c r="K140" s="303"/>
      <c r="L140" s="303"/>
      <c r="M140" s="303"/>
      <c r="N140" s="303"/>
      <c r="O140" s="302"/>
      <c r="P140" s="303"/>
      <c r="Q140" s="303"/>
      <c r="R140" s="303"/>
      <c r="S140" s="303"/>
      <c r="T140" s="303"/>
      <c r="U140" s="303"/>
    </row>
    <row r="141" spans="1:21">
      <c r="A141" s="45"/>
      <c r="B141" s="45"/>
      <c r="C141" s="45" t="s">
        <v>496</v>
      </c>
      <c r="D141" s="42" t="s">
        <v>4</v>
      </c>
      <c r="E141" s="39"/>
      <c r="F141" s="1"/>
      <c r="G141" s="1"/>
      <c r="H141" s="1"/>
      <c r="I141" s="38"/>
      <c r="J141" s="303"/>
      <c r="K141" s="303"/>
      <c r="L141" s="303"/>
      <c r="M141" s="303"/>
      <c r="N141" s="303"/>
      <c r="O141" s="302"/>
      <c r="P141" s="303"/>
      <c r="Q141" s="303"/>
      <c r="R141" s="303"/>
      <c r="S141" s="303"/>
      <c r="T141" s="303"/>
      <c r="U141" s="303"/>
    </row>
    <row r="142" spans="1:21" ht="26.4">
      <c r="A142" s="310" t="s">
        <v>429</v>
      </c>
      <c r="B142" s="5" t="s">
        <v>129</v>
      </c>
      <c r="C142" s="5" t="s">
        <v>497</v>
      </c>
      <c r="D142" s="217" t="s">
        <v>128</v>
      </c>
      <c r="E142" s="39" t="s">
        <v>2</v>
      </c>
      <c r="F142" s="1">
        <f>'memoria de calculo'!D341</f>
        <v>2087.9575</v>
      </c>
      <c r="G142" s="1">
        <v>10.46</v>
      </c>
      <c r="H142" s="1">
        <f t="shared" ref="H142:H147" si="34">ROUNDDOWN(G142*$J$9,2)</f>
        <v>13.07</v>
      </c>
      <c r="I142" s="38">
        <f t="shared" ref="I142:I149" si="35">F142*H142</f>
        <v>27289.604524999999</v>
      </c>
      <c r="J142" s="303"/>
      <c r="K142" s="303"/>
      <c r="L142" s="303"/>
      <c r="M142" s="303"/>
      <c r="N142" s="303"/>
      <c r="O142" s="302"/>
      <c r="P142" s="303"/>
      <c r="Q142" s="303"/>
      <c r="R142" s="303"/>
      <c r="S142" s="303"/>
      <c r="T142" s="303"/>
      <c r="U142" s="303"/>
    </row>
    <row r="143" spans="1:21" ht="26.4">
      <c r="A143" s="310" t="s">
        <v>429</v>
      </c>
      <c r="B143" s="5" t="s">
        <v>240</v>
      </c>
      <c r="C143" s="5" t="s">
        <v>498</v>
      </c>
      <c r="D143" s="217" t="s">
        <v>275</v>
      </c>
      <c r="E143" s="39" t="s">
        <v>2</v>
      </c>
      <c r="F143" s="1">
        <f>'memoria de calculo'!D343</f>
        <v>2087.9575</v>
      </c>
      <c r="G143" s="1">
        <v>1.96</v>
      </c>
      <c r="H143" s="1">
        <f t="shared" si="34"/>
        <v>2.4500000000000002</v>
      </c>
      <c r="I143" s="38">
        <f t="shared" si="35"/>
        <v>5115.4958750000005</v>
      </c>
      <c r="J143" s="303"/>
      <c r="K143" s="303"/>
      <c r="L143" s="303"/>
      <c r="M143" s="303"/>
      <c r="N143" s="303"/>
      <c r="O143" s="302"/>
      <c r="P143" s="303"/>
      <c r="Q143" s="303"/>
      <c r="R143" s="303"/>
      <c r="S143" s="303"/>
      <c r="T143" s="303"/>
      <c r="U143" s="303"/>
    </row>
    <row r="144" spans="1:21" ht="26.4">
      <c r="A144" s="310" t="s">
        <v>429</v>
      </c>
      <c r="B144" s="5" t="s">
        <v>131</v>
      </c>
      <c r="C144" s="5" t="s">
        <v>540</v>
      </c>
      <c r="D144" s="217" t="s">
        <v>130</v>
      </c>
      <c r="E144" s="39" t="s">
        <v>2</v>
      </c>
      <c r="F144" s="1">
        <f>'memoria de calculo'!D347</f>
        <v>2094.3575000000001</v>
      </c>
      <c r="G144" s="1">
        <v>9.2100000000000009</v>
      </c>
      <c r="H144" s="1">
        <f t="shared" si="34"/>
        <v>11.51</v>
      </c>
      <c r="I144" s="38">
        <f t="shared" si="35"/>
        <v>24106.054824999999</v>
      </c>
      <c r="J144" s="303"/>
      <c r="K144" s="303"/>
      <c r="L144" s="303"/>
      <c r="M144" s="303"/>
      <c r="N144" s="303"/>
      <c r="O144" s="302"/>
      <c r="P144" s="303"/>
      <c r="Q144" s="303"/>
      <c r="R144" s="303"/>
      <c r="S144" s="303"/>
      <c r="T144" s="303"/>
      <c r="U144" s="303"/>
    </row>
    <row r="145" spans="1:21" ht="26.4">
      <c r="A145" s="310" t="s">
        <v>429</v>
      </c>
      <c r="B145" s="5" t="s">
        <v>242</v>
      </c>
      <c r="C145" s="5" t="s">
        <v>541</v>
      </c>
      <c r="D145" s="217" t="s">
        <v>276</v>
      </c>
      <c r="E145" s="39" t="s">
        <v>2</v>
      </c>
      <c r="F145" s="1">
        <f>'memoria de calculo'!D350</f>
        <v>851.50000000000023</v>
      </c>
      <c r="G145" s="1">
        <v>17.93</v>
      </c>
      <c r="H145" s="1">
        <f t="shared" si="34"/>
        <v>22.41</v>
      </c>
      <c r="I145" s="38">
        <f t="shared" si="35"/>
        <v>19082.115000000005</v>
      </c>
      <c r="J145" s="303"/>
      <c r="K145" s="303"/>
      <c r="L145" s="303"/>
      <c r="M145" s="303"/>
      <c r="N145" s="303"/>
      <c r="O145" s="302"/>
      <c r="P145" s="303"/>
      <c r="Q145" s="303"/>
      <c r="R145" s="303"/>
      <c r="S145" s="303"/>
      <c r="T145" s="303"/>
      <c r="U145" s="303"/>
    </row>
    <row r="146" spans="1:21" ht="26.4">
      <c r="A146" s="310" t="s">
        <v>429</v>
      </c>
      <c r="B146" s="5" t="s">
        <v>241</v>
      </c>
      <c r="C146" s="5" t="s">
        <v>542</v>
      </c>
      <c r="D146" s="217" t="s">
        <v>277</v>
      </c>
      <c r="E146" s="39" t="s">
        <v>2</v>
      </c>
      <c r="F146" s="1">
        <f>'memoria de calculo'!D352</f>
        <v>851.50000000000023</v>
      </c>
      <c r="G146" s="1">
        <v>2.21</v>
      </c>
      <c r="H146" s="1">
        <f t="shared" si="34"/>
        <v>2.76</v>
      </c>
      <c r="I146" s="38">
        <f t="shared" si="35"/>
        <v>2350.1400000000003</v>
      </c>
      <c r="J146" s="303"/>
      <c r="K146" s="303"/>
      <c r="L146" s="303"/>
      <c r="M146" s="303"/>
      <c r="N146" s="303"/>
      <c r="O146" s="302"/>
      <c r="P146" s="303"/>
      <c r="Q146" s="303"/>
      <c r="R146" s="303"/>
      <c r="S146" s="303"/>
      <c r="T146" s="303"/>
      <c r="U146" s="303"/>
    </row>
    <row r="147" spans="1:21" ht="26.4">
      <c r="A147" s="310" t="s">
        <v>429</v>
      </c>
      <c r="B147" s="5" t="s">
        <v>243</v>
      </c>
      <c r="C147" s="5" t="s">
        <v>543</v>
      </c>
      <c r="D147" s="217" t="s">
        <v>278</v>
      </c>
      <c r="E147" s="39" t="s">
        <v>2</v>
      </c>
      <c r="F147" s="1">
        <f>'memoria de calculo'!D354</f>
        <v>851.50000000000023</v>
      </c>
      <c r="G147" s="1">
        <v>10.38</v>
      </c>
      <c r="H147" s="1">
        <f t="shared" si="34"/>
        <v>12.97</v>
      </c>
      <c r="I147" s="38">
        <f t="shared" si="35"/>
        <v>11043.955000000004</v>
      </c>
      <c r="J147" s="303"/>
      <c r="K147" s="303"/>
      <c r="L147" s="303"/>
      <c r="M147" s="303"/>
      <c r="N147" s="303"/>
      <c r="O147" s="302"/>
      <c r="P147" s="303"/>
      <c r="Q147" s="303"/>
      <c r="R147" s="303"/>
      <c r="S147" s="303"/>
      <c r="T147" s="303"/>
      <c r="U147" s="303"/>
    </row>
    <row r="148" spans="1:21" ht="29.25" customHeight="1">
      <c r="A148" s="310" t="s">
        <v>429</v>
      </c>
      <c r="B148" s="5" t="s">
        <v>135</v>
      </c>
      <c r="C148" s="5" t="s">
        <v>544</v>
      </c>
      <c r="D148" s="217" t="s">
        <v>134</v>
      </c>
      <c r="E148" s="39" t="s">
        <v>2</v>
      </c>
      <c r="F148" s="1">
        <f>'memoria de calculo'!D369</f>
        <v>155.76999999999998</v>
      </c>
      <c r="G148" s="1">
        <v>12.95</v>
      </c>
      <c r="H148" s="1">
        <f t="shared" ref="H148:H149" si="36">ROUNDDOWN(G148*$J$9,2)</f>
        <v>16.18</v>
      </c>
      <c r="I148" s="38">
        <f t="shared" si="35"/>
        <v>2520.3585999999996</v>
      </c>
      <c r="J148" s="303"/>
      <c r="K148" s="303"/>
      <c r="L148" s="303"/>
      <c r="M148" s="303"/>
      <c r="N148" s="303"/>
      <c r="O148" s="302"/>
      <c r="P148" s="303"/>
      <c r="Q148" s="303"/>
      <c r="R148" s="303"/>
      <c r="S148" s="303"/>
      <c r="T148" s="303"/>
      <c r="U148" s="303"/>
    </row>
    <row r="149" spans="1:21" ht="29.25" customHeight="1">
      <c r="A149" s="310" t="s">
        <v>429</v>
      </c>
      <c r="B149" s="5" t="s">
        <v>229</v>
      </c>
      <c r="C149" s="5" t="s">
        <v>545</v>
      </c>
      <c r="D149" s="217" t="s">
        <v>279</v>
      </c>
      <c r="E149" s="39" t="s">
        <v>2</v>
      </c>
      <c r="F149" s="1">
        <f>'memoria de calculo'!D372</f>
        <v>76.42</v>
      </c>
      <c r="G149" s="1">
        <v>13.45</v>
      </c>
      <c r="H149" s="1">
        <f t="shared" si="36"/>
        <v>16.809999999999999</v>
      </c>
      <c r="I149" s="38">
        <f t="shared" si="35"/>
        <v>1284.6201999999998</v>
      </c>
      <c r="J149" s="303"/>
      <c r="K149" s="303"/>
      <c r="L149" s="303"/>
      <c r="M149" s="303"/>
      <c r="N149" s="303"/>
      <c r="O149" s="302"/>
      <c r="P149" s="303"/>
      <c r="Q149" s="303"/>
      <c r="R149" s="303"/>
      <c r="S149" s="303"/>
      <c r="T149" s="303"/>
      <c r="U149" s="303"/>
    </row>
    <row r="150" spans="1:21">
      <c r="A150" s="5"/>
      <c r="B150" s="5"/>
      <c r="C150" s="5"/>
      <c r="D150" s="359" t="s">
        <v>550</v>
      </c>
      <c r="E150" s="359"/>
      <c r="F150" s="359"/>
      <c r="G150" s="359"/>
      <c r="H150" s="1"/>
      <c r="I150" s="305">
        <f>SUM(I142:I149)</f>
        <v>92792.344024999999</v>
      </c>
      <c r="J150" s="303"/>
      <c r="K150" s="303"/>
      <c r="L150" s="303"/>
      <c r="M150" s="303"/>
      <c r="N150" s="303"/>
      <c r="O150" s="302"/>
      <c r="P150" s="303"/>
      <c r="Q150" s="303"/>
      <c r="R150" s="303"/>
      <c r="S150" s="303"/>
      <c r="T150" s="303"/>
      <c r="U150" s="303"/>
    </row>
    <row r="151" spans="1:21">
      <c r="A151" s="5"/>
      <c r="B151" s="5"/>
      <c r="C151" s="5"/>
      <c r="D151" s="42"/>
      <c r="E151" s="39"/>
      <c r="F151" s="1"/>
      <c r="G151" s="1"/>
      <c r="H151" s="1"/>
      <c r="I151" s="305"/>
      <c r="J151" s="303"/>
      <c r="K151" s="303"/>
      <c r="L151" s="303"/>
      <c r="M151" s="303"/>
      <c r="N151" s="303"/>
      <c r="O151" s="302"/>
      <c r="P151" s="303"/>
      <c r="Q151" s="303"/>
      <c r="R151" s="303"/>
      <c r="S151" s="303"/>
      <c r="T151" s="303"/>
      <c r="U151" s="303"/>
    </row>
    <row r="152" spans="1:21">
      <c r="A152" s="45"/>
      <c r="B152" s="45"/>
      <c r="C152" s="45" t="s">
        <v>546</v>
      </c>
      <c r="D152" s="42" t="s">
        <v>42</v>
      </c>
      <c r="E152" s="39"/>
      <c r="F152" s="1"/>
      <c r="G152" s="1"/>
      <c r="H152" s="1"/>
      <c r="I152" s="44"/>
      <c r="J152" s="303"/>
      <c r="K152" s="303"/>
      <c r="L152" s="303"/>
      <c r="M152" s="303"/>
      <c r="N152" s="303"/>
      <c r="O152" s="302"/>
      <c r="P152" s="303"/>
      <c r="Q152" s="303"/>
      <c r="R152" s="303"/>
      <c r="S152" s="303"/>
      <c r="T152" s="303"/>
      <c r="U152" s="303"/>
    </row>
    <row r="153" spans="1:21">
      <c r="A153" s="378" t="s">
        <v>565</v>
      </c>
      <c r="B153" s="378"/>
      <c r="C153" s="5" t="s">
        <v>547</v>
      </c>
      <c r="D153" s="217" t="s">
        <v>467</v>
      </c>
      <c r="E153" s="39" t="s">
        <v>146</v>
      </c>
      <c r="F153" s="1">
        <f>'memoria de calculo'!D376</f>
        <v>30</v>
      </c>
      <c r="G153" s="1">
        <v>30.87</v>
      </c>
      <c r="H153" s="1">
        <f t="shared" ref="H153" si="37">ROUNDDOWN(G153*$J$9,2)</f>
        <v>38.58</v>
      </c>
      <c r="I153" s="38">
        <f>F153*H153</f>
        <v>1157.3999999999999</v>
      </c>
      <c r="J153" s="303"/>
      <c r="K153" s="303"/>
      <c r="L153" s="303"/>
      <c r="M153" s="303"/>
      <c r="N153" s="303"/>
      <c r="O153" s="302"/>
      <c r="P153" s="303"/>
      <c r="Q153" s="303"/>
      <c r="R153" s="303"/>
      <c r="S153" s="303"/>
      <c r="T153" s="303"/>
      <c r="U153" s="303"/>
    </row>
    <row r="154" spans="1:21" ht="27" customHeight="1">
      <c r="A154" s="310" t="s">
        <v>429</v>
      </c>
      <c r="B154" s="5" t="s">
        <v>43</v>
      </c>
      <c r="C154" s="5" t="s">
        <v>548</v>
      </c>
      <c r="D154" s="217" t="s">
        <v>44</v>
      </c>
      <c r="E154" s="290" t="s">
        <v>2</v>
      </c>
      <c r="F154" s="38">
        <f>'memoria de calculo'!D378</f>
        <v>725</v>
      </c>
      <c r="G154" s="1">
        <v>1.66</v>
      </c>
      <c r="H154" s="1">
        <f t="shared" ref="H154" si="38">ROUNDDOWN(G154*$J$9,2)</f>
        <v>2.0699999999999998</v>
      </c>
      <c r="I154" s="38">
        <f>F154*H154</f>
        <v>1500.7499999999998</v>
      </c>
      <c r="J154" s="303"/>
      <c r="K154" s="303"/>
      <c r="L154" s="303"/>
      <c r="M154" s="303"/>
      <c r="N154" s="303"/>
      <c r="O154" s="302"/>
      <c r="P154" s="303"/>
      <c r="Q154" s="303"/>
      <c r="R154" s="303"/>
      <c r="S154" s="303"/>
      <c r="T154" s="303"/>
      <c r="U154" s="303"/>
    </row>
    <row r="155" spans="1:21">
      <c r="A155" s="5"/>
      <c r="B155" s="5"/>
      <c r="C155" s="5"/>
      <c r="D155" s="359" t="s">
        <v>549</v>
      </c>
      <c r="E155" s="359"/>
      <c r="F155" s="359"/>
      <c r="G155" s="359"/>
      <c r="H155" s="1"/>
      <c r="I155" s="305">
        <f>SUM(I153:I154)</f>
        <v>2658.1499999999996</v>
      </c>
      <c r="J155" s="303"/>
      <c r="K155" s="303"/>
      <c r="L155" s="303"/>
      <c r="M155" s="303"/>
      <c r="N155" s="303"/>
      <c r="O155" s="302"/>
      <c r="P155" s="303"/>
      <c r="Q155" s="303"/>
      <c r="R155" s="303"/>
      <c r="S155" s="303"/>
      <c r="T155" s="303"/>
      <c r="U155" s="303"/>
    </row>
    <row r="156" spans="1:21">
      <c r="A156" s="5"/>
      <c r="B156" s="5"/>
      <c r="C156" s="5"/>
      <c r="D156" s="334"/>
      <c r="E156" s="334"/>
      <c r="F156" s="334"/>
      <c r="G156" s="334"/>
      <c r="H156" s="1"/>
      <c r="I156" s="305"/>
      <c r="J156" s="303"/>
      <c r="K156" s="303"/>
      <c r="L156" s="303"/>
      <c r="M156" s="303"/>
      <c r="N156" s="303"/>
      <c r="O156" s="302"/>
      <c r="P156" s="303"/>
      <c r="Q156" s="303"/>
      <c r="R156" s="303"/>
      <c r="S156" s="303"/>
      <c r="T156" s="303"/>
      <c r="U156" s="303"/>
    </row>
    <row r="157" spans="1:21">
      <c r="A157" s="5"/>
      <c r="B157" s="5"/>
      <c r="C157" s="45" t="s">
        <v>620</v>
      </c>
      <c r="D157" s="42" t="s">
        <v>621</v>
      </c>
      <c r="E157" s="335"/>
      <c r="F157" s="335"/>
      <c r="G157" s="335"/>
      <c r="H157" s="1"/>
      <c r="I157" s="38"/>
      <c r="J157" s="303"/>
      <c r="K157" s="303"/>
      <c r="L157" s="303"/>
      <c r="M157" s="303"/>
      <c r="N157" s="303"/>
      <c r="O157" s="302"/>
      <c r="P157" s="303"/>
      <c r="Q157" s="303"/>
      <c r="R157" s="303"/>
      <c r="S157" s="303"/>
      <c r="T157" s="303"/>
      <c r="U157" s="303"/>
    </row>
    <row r="158" spans="1:21" ht="52.8">
      <c r="A158" s="310" t="s">
        <v>431</v>
      </c>
      <c r="B158" s="311">
        <v>160602</v>
      </c>
      <c r="C158" s="5" t="s">
        <v>623</v>
      </c>
      <c r="D158" s="217" t="s">
        <v>622</v>
      </c>
      <c r="E158" s="39" t="s">
        <v>22</v>
      </c>
      <c r="F158" s="325">
        <f>'memoria de calculo'!D381</f>
        <v>2</v>
      </c>
      <c r="G158" s="325">
        <v>1477.76</v>
      </c>
      <c r="H158" s="325">
        <f t="shared" ref="H158:H165" si="39">ROUNDDOWN((G158/$J$10)*$J$9,2)</f>
        <v>1411.15</v>
      </c>
      <c r="I158" s="325">
        <f>F158*H158</f>
        <v>2822.3</v>
      </c>
      <c r="J158" s="303"/>
      <c r="K158" s="303"/>
      <c r="L158" s="303"/>
      <c r="M158" s="303"/>
      <c r="N158" s="303"/>
      <c r="O158" s="302"/>
      <c r="P158" s="303"/>
      <c r="Q158" s="303"/>
      <c r="R158" s="303"/>
      <c r="S158" s="303"/>
      <c r="T158" s="303"/>
      <c r="U158" s="303"/>
    </row>
    <row r="159" spans="1:21" ht="26.4">
      <c r="A159" s="310" t="s">
        <v>431</v>
      </c>
      <c r="B159" s="311">
        <v>160604</v>
      </c>
      <c r="C159" s="5" t="s">
        <v>627</v>
      </c>
      <c r="D159" s="217" t="s">
        <v>624</v>
      </c>
      <c r="E159" s="39" t="s">
        <v>22</v>
      </c>
      <c r="F159" s="325">
        <f>'memoria de calculo'!D382</f>
        <v>2</v>
      </c>
      <c r="G159" s="325">
        <v>161.69999999999999</v>
      </c>
      <c r="H159" s="325">
        <f t="shared" si="39"/>
        <v>154.41</v>
      </c>
      <c r="I159" s="325">
        <f t="shared" ref="I159:I165" si="40">F159*H159</f>
        <v>308.82</v>
      </c>
      <c r="J159" s="303"/>
      <c r="K159" s="303"/>
      <c r="L159" s="303"/>
      <c r="M159" s="303"/>
      <c r="N159" s="303"/>
      <c r="O159" s="302"/>
      <c r="P159" s="303"/>
      <c r="Q159" s="303"/>
      <c r="R159" s="303"/>
      <c r="S159" s="303"/>
      <c r="T159" s="303"/>
      <c r="U159" s="303"/>
    </row>
    <row r="160" spans="1:21" ht="26.4">
      <c r="A160" s="310" t="s">
        <v>431</v>
      </c>
      <c r="B160" s="311">
        <v>160605</v>
      </c>
      <c r="C160" s="5" t="s">
        <v>628</v>
      </c>
      <c r="D160" s="217" t="s">
        <v>625</v>
      </c>
      <c r="E160" s="39" t="s">
        <v>22</v>
      </c>
      <c r="F160" s="325">
        <f>'memoria de calculo'!D383</f>
        <v>4</v>
      </c>
      <c r="G160" s="325">
        <v>212.22</v>
      </c>
      <c r="H160" s="325">
        <f t="shared" si="39"/>
        <v>202.65</v>
      </c>
      <c r="I160" s="325">
        <f t="shared" si="40"/>
        <v>810.6</v>
      </c>
      <c r="J160" s="303"/>
      <c r="K160" s="303"/>
      <c r="L160" s="303"/>
      <c r="M160" s="303"/>
      <c r="N160" s="303"/>
      <c r="O160" s="302"/>
      <c r="P160" s="303"/>
      <c r="Q160" s="303"/>
      <c r="R160" s="303"/>
      <c r="S160" s="303"/>
      <c r="T160" s="303"/>
      <c r="U160" s="303"/>
    </row>
    <row r="161" spans="1:21" ht="26.4">
      <c r="A161" s="310" t="s">
        <v>431</v>
      </c>
      <c r="B161" s="311">
        <v>160613</v>
      </c>
      <c r="C161" s="5" t="s">
        <v>629</v>
      </c>
      <c r="D161" s="217" t="s">
        <v>626</v>
      </c>
      <c r="E161" s="39" t="s">
        <v>22</v>
      </c>
      <c r="F161" s="325">
        <f>'memoria de calculo'!D384</f>
        <v>14</v>
      </c>
      <c r="G161" s="325">
        <v>201.95</v>
      </c>
      <c r="H161" s="325">
        <f t="shared" si="39"/>
        <v>192.84</v>
      </c>
      <c r="I161" s="325">
        <f t="shared" si="40"/>
        <v>2699.76</v>
      </c>
      <c r="J161" s="303"/>
      <c r="K161" s="303"/>
      <c r="L161" s="303"/>
      <c r="M161" s="303"/>
      <c r="N161" s="303"/>
      <c r="O161" s="302"/>
      <c r="P161" s="303"/>
      <c r="Q161" s="303"/>
      <c r="R161" s="303"/>
      <c r="S161" s="303"/>
      <c r="T161" s="303"/>
      <c r="U161" s="303"/>
    </row>
    <row r="162" spans="1:21" ht="26.4">
      <c r="A162" s="310" t="s">
        <v>431</v>
      </c>
      <c r="B162" s="311">
        <v>160608</v>
      </c>
      <c r="C162" s="5" t="s">
        <v>630</v>
      </c>
      <c r="D162" s="217" t="s">
        <v>631</v>
      </c>
      <c r="E162" s="39" t="s">
        <v>22</v>
      </c>
      <c r="F162" s="325">
        <f>'memoria de calculo'!D385</f>
        <v>14</v>
      </c>
      <c r="G162" s="325">
        <v>259.26</v>
      </c>
      <c r="H162" s="325">
        <f t="shared" si="39"/>
        <v>247.57</v>
      </c>
      <c r="I162" s="325">
        <f t="shared" si="40"/>
        <v>3465.98</v>
      </c>
      <c r="J162" s="303"/>
      <c r="K162" s="303"/>
      <c r="L162" s="303"/>
      <c r="M162" s="303"/>
      <c r="N162" s="303"/>
      <c r="O162" s="302"/>
      <c r="P162" s="303"/>
      <c r="Q162" s="303"/>
      <c r="R162" s="303"/>
      <c r="S162" s="303"/>
      <c r="T162" s="303"/>
      <c r="U162" s="303"/>
    </row>
    <row r="163" spans="1:21" ht="26.4">
      <c r="A163" s="310" t="s">
        <v>431</v>
      </c>
      <c r="B163" s="311">
        <v>141216</v>
      </c>
      <c r="C163" s="5" t="s">
        <v>633</v>
      </c>
      <c r="D163" s="217" t="s">
        <v>632</v>
      </c>
      <c r="E163" s="39" t="s">
        <v>18</v>
      </c>
      <c r="F163" s="325">
        <f>'memoria de calculo'!D386</f>
        <v>24</v>
      </c>
      <c r="G163" s="325">
        <v>124.85</v>
      </c>
      <c r="H163" s="325">
        <f t="shared" si="39"/>
        <v>119.22</v>
      </c>
      <c r="I163" s="325">
        <f t="shared" si="40"/>
        <v>2861.2799999999997</v>
      </c>
      <c r="J163" s="303"/>
      <c r="K163" s="303"/>
      <c r="L163" s="303"/>
      <c r="M163" s="303"/>
      <c r="N163" s="303"/>
      <c r="O163" s="302"/>
      <c r="P163" s="303"/>
      <c r="Q163" s="303"/>
      <c r="R163" s="303"/>
      <c r="S163" s="303"/>
      <c r="T163" s="303"/>
      <c r="U163" s="303"/>
    </row>
    <row r="164" spans="1:21" ht="26.4">
      <c r="A164" s="310" t="s">
        <v>431</v>
      </c>
      <c r="B164" s="311">
        <v>160675</v>
      </c>
      <c r="C164" s="5" t="s">
        <v>634</v>
      </c>
      <c r="D164" s="326" t="s">
        <v>636</v>
      </c>
      <c r="E164" s="39" t="s">
        <v>22</v>
      </c>
      <c r="F164" s="325">
        <f>'memoria de calculo'!D387</f>
        <v>27</v>
      </c>
      <c r="G164" s="325">
        <v>188.3</v>
      </c>
      <c r="H164" s="325">
        <f t="shared" si="39"/>
        <v>179.81</v>
      </c>
      <c r="I164" s="325">
        <f t="shared" si="40"/>
        <v>4854.87</v>
      </c>
      <c r="J164" s="303"/>
      <c r="K164" s="303"/>
      <c r="L164" s="303"/>
      <c r="M164" s="303"/>
      <c r="N164" s="303"/>
      <c r="O164" s="302"/>
      <c r="P164" s="303"/>
      <c r="Q164" s="303"/>
      <c r="R164" s="303"/>
      <c r="S164" s="303"/>
      <c r="T164" s="303"/>
      <c r="U164" s="303"/>
    </row>
    <row r="165" spans="1:21" ht="39.6">
      <c r="A165" s="310" t="s">
        <v>431</v>
      </c>
      <c r="B165" s="311">
        <v>160673</v>
      </c>
      <c r="C165" s="5" t="s">
        <v>638</v>
      </c>
      <c r="D165" s="326" t="s">
        <v>637</v>
      </c>
      <c r="E165" s="39" t="s">
        <v>22</v>
      </c>
      <c r="F165" s="325">
        <f>'memoria de calculo'!D388</f>
        <v>1</v>
      </c>
      <c r="G165" s="325">
        <v>2690.81</v>
      </c>
      <c r="H165" s="325">
        <f t="shared" si="39"/>
        <v>2569.52</v>
      </c>
      <c r="I165" s="325">
        <f t="shared" si="40"/>
        <v>2569.52</v>
      </c>
      <c r="J165" s="303"/>
      <c r="K165" s="303"/>
      <c r="L165" s="303"/>
      <c r="M165" s="303"/>
      <c r="N165" s="303"/>
      <c r="O165" s="302"/>
      <c r="P165" s="303"/>
      <c r="Q165" s="303"/>
      <c r="R165" s="303"/>
      <c r="S165" s="303"/>
      <c r="T165" s="303"/>
      <c r="U165" s="303"/>
    </row>
    <row r="166" spans="1:21">
      <c r="A166" s="294"/>
      <c r="B166" s="299"/>
      <c r="C166" s="296"/>
      <c r="D166" s="359" t="s">
        <v>635</v>
      </c>
      <c r="E166" s="359"/>
      <c r="F166" s="359"/>
      <c r="G166" s="359"/>
      <c r="H166" s="1"/>
      <c r="I166" s="305">
        <f>SUM(I158:L165)</f>
        <v>20393.13</v>
      </c>
      <c r="J166" s="303"/>
      <c r="K166" s="303"/>
      <c r="L166" s="303"/>
      <c r="M166" s="303"/>
      <c r="N166" s="303"/>
      <c r="O166" s="303"/>
      <c r="P166" s="303"/>
      <c r="Q166" s="303"/>
      <c r="R166" s="303"/>
      <c r="S166" s="303"/>
      <c r="T166" s="303"/>
      <c r="U166" s="303"/>
    </row>
    <row r="167" spans="1:21">
      <c r="A167" s="5"/>
      <c r="B167" s="5"/>
      <c r="C167" s="5"/>
      <c r="D167" s="334"/>
      <c r="E167" s="334"/>
      <c r="F167" s="334"/>
      <c r="G167" s="334"/>
      <c r="H167" s="1"/>
      <c r="I167" s="305"/>
      <c r="J167" s="303"/>
      <c r="K167" s="303"/>
      <c r="L167" s="303"/>
      <c r="M167" s="303"/>
      <c r="N167" s="303"/>
      <c r="O167" s="303"/>
      <c r="P167" s="303"/>
      <c r="Q167" s="303"/>
      <c r="R167" s="303"/>
      <c r="S167" s="303"/>
      <c r="T167" s="303"/>
      <c r="U167" s="303"/>
    </row>
    <row r="168" spans="1:21">
      <c r="A168" s="336"/>
      <c r="B168" s="316"/>
      <c r="C168" s="316"/>
      <c r="D168" s="377" t="s">
        <v>28</v>
      </c>
      <c r="E168" s="377"/>
      <c r="F168" s="377"/>
      <c r="G168" s="377"/>
      <c r="H168" s="329"/>
      <c r="I168" s="305">
        <f>I155+I150+I139+I129+I118+I107+I88+I67+I59+I53+I39+I35+I16+I45+I166</f>
        <v>366005.77129000006</v>
      </c>
      <c r="J168" s="303"/>
      <c r="K168" s="303"/>
      <c r="L168" s="303"/>
      <c r="M168" s="303"/>
      <c r="N168" s="303"/>
      <c r="O168" s="303"/>
      <c r="P168" s="303"/>
      <c r="Q168" s="303"/>
      <c r="R168" s="303"/>
      <c r="S168" s="303"/>
      <c r="T168" s="303"/>
      <c r="U168" s="303"/>
    </row>
    <row r="169" spans="1:21">
      <c r="F169" s="58"/>
      <c r="I169" s="28"/>
      <c r="J169" s="303"/>
      <c r="K169" s="303"/>
      <c r="L169" s="303"/>
      <c r="M169" s="303"/>
      <c r="N169" s="303"/>
      <c r="O169" s="303"/>
      <c r="P169" s="303"/>
      <c r="Q169" s="303"/>
      <c r="R169" s="303"/>
      <c r="S169" s="303"/>
      <c r="T169" s="303"/>
      <c r="U169" s="303"/>
    </row>
    <row r="170" spans="1:21">
      <c r="D170" s="30"/>
      <c r="E170" s="29"/>
      <c r="F170" s="58"/>
      <c r="J170" s="303"/>
      <c r="K170" s="303"/>
      <c r="L170" s="303"/>
      <c r="M170" s="303"/>
      <c r="N170" s="303"/>
      <c r="O170" s="303"/>
      <c r="P170" s="303"/>
      <c r="Q170" s="303"/>
      <c r="R170" s="303"/>
      <c r="S170" s="303"/>
      <c r="T170" s="303"/>
      <c r="U170" s="303"/>
    </row>
    <row r="171" spans="1:21">
      <c r="A171" s="25"/>
      <c r="B171" s="29"/>
      <c r="D171" s="293"/>
      <c r="E171" s="29"/>
      <c r="F171" s="58"/>
      <c r="G171" s="8"/>
      <c r="H171" s="8"/>
      <c r="I171" s="8"/>
      <c r="J171" s="303"/>
      <c r="K171" s="303"/>
      <c r="L171" s="303"/>
      <c r="M171" s="303"/>
      <c r="N171" s="303"/>
      <c r="O171" s="303"/>
      <c r="P171" s="303"/>
      <c r="Q171" s="303"/>
      <c r="R171" s="303"/>
      <c r="S171" s="303"/>
      <c r="T171" s="303"/>
      <c r="U171" s="303"/>
    </row>
    <row r="172" spans="1:21">
      <c r="A172" s="25"/>
      <c r="B172" s="29"/>
      <c r="C172" s="29"/>
      <c r="D172" s="30"/>
      <c r="E172" s="29"/>
      <c r="F172" s="31"/>
      <c r="G172" s="8"/>
      <c r="H172" s="8"/>
      <c r="I172" s="8"/>
      <c r="J172" s="303"/>
      <c r="K172" s="303"/>
      <c r="L172" s="303"/>
      <c r="M172" s="303"/>
      <c r="N172" s="303"/>
      <c r="O172" s="303"/>
      <c r="P172" s="303"/>
      <c r="Q172" s="303"/>
      <c r="R172" s="303"/>
      <c r="S172" s="303"/>
      <c r="T172" s="303"/>
      <c r="U172" s="303"/>
    </row>
    <row r="173" spans="1:21">
      <c r="A173" s="25"/>
      <c r="B173" s="29"/>
      <c r="C173" s="29"/>
      <c r="D173" s="376" t="s">
        <v>56</v>
      </c>
      <c r="E173" s="376"/>
      <c r="F173" s="376"/>
      <c r="G173" s="8"/>
      <c r="H173" s="8"/>
      <c r="I173" s="8"/>
      <c r="J173" s="303"/>
      <c r="K173" s="303"/>
      <c r="L173" s="303"/>
      <c r="M173" s="303"/>
      <c r="N173" s="303"/>
      <c r="O173" s="303"/>
      <c r="P173" s="303"/>
      <c r="Q173" s="303"/>
      <c r="R173" s="303"/>
      <c r="S173" s="303"/>
      <c r="T173" s="303"/>
      <c r="U173" s="303"/>
    </row>
    <row r="174" spans="1:21">
      <c r="A174" s="25"/>
      <c r="B174" s="29"/>
      <c r="C174" s="29"/>
      <c r="D174" s="376" t="s">
        <v>57</v>
      </c>
      <c r="E174" s="376"/>
      <c r="F174" s="376"/>
      <c r="G174" s="8"/>
      <c r="H174" s="8"/>
      <c r="I174" s="8"/>
      <c r="J174" s="303"/>
      <c r="K174" s="303"/>
      <c r="L174" s="303"/>
      <c r="M174" s="303"/>
      <c r="N174" s="303"/>
      <c r="O174" s="303"/>
      <c r="P174" s="303"/>
      <c r="Q174" s="303"/>
      <c r="R174" s="303"/>
      <c r="S174" s="303"/>
      <c r="T174" s="303"/>
      <c r="U174" s="303"/>
    </row>
    <row r="175" spans="1:21">
      <c r="A175" s="21"/>
      <c r="B175" s="21"/>
      <c r="C175" s="21"/>
      <c r="D175" s="376" t="s">
        <v>58</v>
      </c>
      <c r="E175" s="376"/>
      <c r="F175" s="376"/>
      <c r="G175" s="3"/>
      <c r="H175" s="3"/>
      <c r="I175" s="3"/>
      <c r="J175" s="303"/>
      <c r="K175" s="303"/>
      <c r="L175" s="303"/>
      <c r="M175" s="303"/>
      <c r="N175" s="303"/>
      <c r="O175" s="304"/>
      <c r="P175" s="303"/>
      <c r="Q175" s="303"/>
      <c r="R175" s="303"/>
      <c r="S175" s="303"/>
      <c r="T175" s="303"/>
      <c r="U175" s="303"/>
    </row>
    <row r="176" spans="1:21">
      <c r="A176" s="33"/>
      <c r="B176" s="33"/>
      <c r="C176" s="33"/>
      <c r="D176" s="34"/>
      <c r="E176" s="40"/>
      <c r="F176" s="4"/>
      <c r="G176" s="4"/>
      <c r="H176" s="4"/>
      <c r="I176" s="4"/>
      <c r="J176" s="2"/>
    </row>
    <row r="177" spans="1:10">
      <c r="A177" s="25"/>
      <c r="B177" s="29"/>
      <c r="C177" s="29"/>
      <c r="D177" s="30"/>
      <c r="E177" s="41"/>
      <c r="F177" s="9"/>
      <c r="G177" s="9"/>
      <c r="H177" s="9"/>
      <c r="I177" s="9"/>
      <c r="J177" s="7"/>
    </row>
    <row r="178" spans="1:10">
      <c r="A178" s="25"/>
      <c r="B178" s="29"/>
      <c r="C178" s="29"/>
      <c r="D178" s="30"/>
      <c r="E178" s="29"/>
      <c r="F178" s="8"/>
      <c r="G178" s="8"/>
      <c r="H178" s="8"/>
      <c r="I178" s="8"/>
      <c r="J178" s="9"/>
    </row>
    <row r="179" spans="1:10" s="25" customFormat="1">
      <c r="A179" s="21"/>
      <c r="B179" s="21"/>
      <c r="C179" s="21"/>
      <c r="D179" s="32"/>
      <c r="E179" s="26"/>
      <c r="F179" s="3"/>
      <c r="G179" s="3"/>
      <c r="H179" s="3"/>
      <c r="I179" s="3"/>
      <c r="J179" s="6"/>
    </row>
    <row r="180" spans="1:10" s="25" customFormat="1">
      <c r="A180" s="21"/>
      <c r="B180" s="21"/>
      <c r="C180" s="21"/>
      <c r="D180" s="32"/>
      <c r="E180" s="26"/>
      <c r="F180" s="3"/>
      <c r="G180" s="3"/>
      <c r="H180" s="3"/>
      <c r="I180" s="3"/>
      <c r="J180" s="8"/>
    </row>
    <row r="181" spans="1:10">
      <c r="A181" s="25"/>
      <c r="B181" s="29"/>
      <c r="C181" s="29"/>
      <c r="D181" s="30"/>
      <c r="E181" s="29"/>
      <c r="F181" s="8"/>
      <c r="G181" s="8"/>
      <c r="H181" s="8"/>
      <c r="I181" s="8"/>
      <c r="J181" s="8"/>
    </row>
    <row r="182" spans="1:10">
      <c r="A182" s="25"/>
      <c r="B182" s="29"/>
      <c r="C182" s="29"/>
      <c r="D182" s="30"/>
      <c r="E182" s="29"/>
      <c r="F182" s="8"/>
      <c r="G182" s="8"/>
      <c r="H182" s="8"/>
      <c r="I182" s="8"/>
      <c r="J182" s="8"/>
    </row>
    <row r="183" spans="1:10">
      <c r="A183" s="25"/>
      <c r="B183" s="29"/>
      <c r="C183" s="29"/>
      <c r="D183" s="30"/>
      <c r="E183" s="29"/>
      <c r="F183" s="8"/>
      <c r="G183" s="8"/>
      <c r="H183" s="8"/>
      <c r="I183" s="8"/>
      <c r="J183" s="8"/>
    </row>
    <row r="184" spans="1:10">
      <c r="J184" s="8"/>
    </row>
    <row r="185" spans="1:10">
      <c r="J185" s="8"/>
    </row>
    <row r="186" spans="1:10">
      <c r="J186" s="8"/>
    </row>
    <row r="187" spans="1:10">
      <c r="J187" s="8"/>
    </row>
    <row r="188" spans="1:10">
      <c r="J188" s="8"/>
    </row>
    <row r="189" spans="1:10">
      <c r="J189" s="8"/>
    </row>
    <row r="190" spans="1:10">
      <c r="J190" s="8"/>
    </row>
    <row r="191" spans="1:10">
      <c r="A191" s="25"/>
      <c r="B191" s="29"/>
      <c r="C191" s="29"/>
      <c r="D191" s="30"/>
      <c r="E191" s="29"/>
      <c r="F191" s="8"/>
      <c r="G191" s="8"/>
      <c r="H191" s="8"/>
      <c r="I191" s="8"/>
      <c r="J191" s="8"/>
    </row>
    <row r="192" spans="1:10">
      <c r="A192" s="25"/>
      <c r="B192" s="29"/>
      <c r="C192" s="29"/>
      <c r="D192" s="30"/>
      <c r="E192" s="29"/>
      <c r="F192" s="8"/>
      <c r="G192" s="8"/>
      <c r="H192" s="8"/>
      <c r="I192" s="8"/>
      <c r="J192" s="8"/>
    </row>
    <row r="193" spans="1:11" s="24" customFormat="1">
      <c r="A193" s="25"/>
      <c r="B193" s="29"/>
      <c r="C193" s="29"/>
      <c r="D193" s="30"/>
      <c r="E193" s="29"/>
      <c r="F193" s="8"/>
      <c r="G193" s="8"/>
      <c r="H193" s="8"/>
      <c r="I193" s="8"/>
      <c r="J193" s="8"/>
    </row>
    <row r="194" spans="1:11" s="24" customFormat="1">
      <c r="A194" s="25"/>
      <c r="B194" s="29"/>
      <c r="C194" s="29"/>
      <c r="D194" s="30"/>
      <c r="E194" s="29"/>
      <c r="F194" s="8"/>
      <c r="G194" s="8"/>
      <c r="H194" s="8"/>
      <c r="I194" s="8"/>
      <c r="J194" s="8"/>
    </row>
    <row r="195" spans="1:11">
      <c r="A195" s="25"/>
      <c r="B195" s="29"/>
      <c r="C195" s="29"/>
      <c r="D195" s="30"/>
      <c r="E195" s="29"/>
      <c r="F195" s="8"/>
      <c r="G195" s="8"/>
      <c r="H195" s="8"/>
      <c r="I195" s="8"/>
      <c r="J195" s="8"/>
    </row>
    <row r="198" spans="1:11">
      <c r="K198" s="29"/>
    </row>
    <row r="203" spans="1:11">
      <c r="J203" s="8"/>
    </row>
    <row r="204" spans="1:11">
      <c r="J204" s="8"/>
    </row>
    <row r="205" spans="1:11">
      <c r="J205" s="8"/>
    </row>
    <row r="206" spans="1:11">
      <c r="J206" s="8"/>
    </row>
    <row r="207" spans="1:11">
      <c r="J207" s="8"/>
    </row>
    <row r="209" spans="11:11">
      <c r="K209" s="36"/>
    </row>
    <row r="210" spans="11:11">
      <c r="K210" s="25"/>
    </row>
    <row r="211" spans="11:11">
      <c r="K211" s="25"/>
    </row>
    <row r="212" spans="11:11">
      <c r="K212" s="25"/>
    </row>
    <row r="213" spans="11:11">
      <c r="K213" s="25"/>
    </row>
  </sheetData>
  <mergeCells count="63">
    <mergeCell ref="A153:B153"/>
    <mergeCell ref="A117:B117"/>
    <mergeCell ref="A128:B128"/>
    <mergeCell ref="A115:B115"/>
    <mergeCell ref="D139:G139"/>
    <mergeCell ref="A80:B80"/>
    <mergeCell ref="A75:B75"/>
    <mergeCell ref="A76:B76"/>
    <mergeCell ref="A77:B77"/>
    <mergeCell ref="D131:E131"/>
    <mergeCell ref="A84:B84"/>
    <mergeCell ref="A92:B92"/>
    <mergeCell ref="A97:B97"/>
    <mergeCell ref="A98:B98"/>
    <mergeCell ref="A99:B99"/>
    <mergeCell ref="A91:B91"/>
    <mergeCell ref="A105:B105"/>
    <mergeCell ref="A106:B106"/>
    <mergeCell ref="A116:B116"/>
    <mergeCell ref="D118:G118"/>
    <mergeCell ref="D107:G107"/>
    <mergeCell ref="D175:F175"/>
    <mergeCell ref="D150:G150"/>
    <mergeCell ref="D155:G155"/>
    <mergeCell ref="D168:G168"/>
    <mergeCell ref="D173:F173"/>
    <mergeCell ref="D174:F174"/>
    <mergeCell ref="D129:G129"/>
    <mergeCell ref="D166:G166"/>
    <mergeCell ref="D88:G88"/>
    <mergeCell ref="D90:I90"/>
    <mergeCell ref="F8:F9"/>
    <mergeCell ref="D18:E18"/>
    <mergeCell ref="D16:G16"/>
    <mergeCell ref="H8:H9"/>
    <mergeCell ref="G8:G9"/>
    <mergeCell ref="A78:B78"/>
    <mergeCell ref="A79:B79"/>
    <mergeCell ref="C8:C9"/>
    <mergeCell ref="D35:G35"/>
    <mergeCell ref="D67:G67"/>
    <mergeCell ref="A44:B44"/>
    <mergeCell ref="D53:G53"/>
    <mergeCell ref="D8:D9"/>
    <mergeCell ref="A58:B58"/>
    <mergeCell ref="A42:B42"/>
    <mergeCell ref="D59:G59"/>
    <mergeCell ref="D61:H61"/>
    <mergeCell ref="D45:G45"/>
    <mergeCell ref="A8:B9"/>
    <mergeCell ref="A70:B70"/>
    <mergeCell ref="I8:I9"/>
    <mergeCell ref="H1:I4"/>
    <mergeCell ref="H5:I6"/>
    <mergeCell ref="H7:I7"/>
    <mergeCell ref="A4:G4"/>
    <mergeCell ref="C1:G3"/>
    <mergeCell ref="A1:B1"/>
    <mergeCell ref="D39:G39"/>
    <mergeCell ref="A5:G5"/>
    <mergeCell ref="A6:G6"/>
    <mergeCell ref="A7:G7"/>
    <mergeCell ref="E8:E9"/>
  </mergeCells>
  <phoneticPr fontId="3" type="noConversion"/>
  <printOptions horizontalCentered="1"/>
  <pageMargins left="0.39370078740157483" right="0.39370078740157483" top="0.31496062992125984" bottom="0.59055118110236227" header="0.31496062992125984" footer="0.27559055118110237"/>
  <pageSetup paperSize="9" scale="60" orientation="portrait" horizontalDpi="300" verticalDpi="300" r:id="rId1"/>
  <headerFooter alignWithMargins="0">
    <oddFooter>Página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workbookViewId="0">
      <selection activeCell="P5" sqref="P5"/>
    </sheetView>
  </sheetViews>
  <sheetFormatPr defaultRowHeight="13.2"/>
  <cols>
    <col min="1" max="1" width="27.44140625" style="125" customWidth="1"/>
    <col min="2" max="2" width="7.88671875" style="125" bestFit="1" customWidth="1"/>
    <col min="3" max="3" width="8.88671875" style="125" customWidth="1"/>
    <col min="4" max="4" width="6.109375" style="125" bestFit="1" customWidth="1"/>
    <col min="5" max="5" width="7" style="125" bestFit="1" customWidth="1"/>
    <col min="6" max="8" width="7.6640625" style="125" bestFit="1" customWidth="1"/>
    <col min="9" max="9" width="10.33203125" style="125" customWidth="1"/>
    <col min="10" max="256" width="9.109375" style="125"/>
    <col min="257" max="257" width="27.44140625" style="125" customWidth="1"/>
    <col min="258" max="258" width="7.88671875" style="125" bestFit="1" customWidth="1"/>
    <col min="259" max="259" width="8.88671875" style="125" customWidth="1"/>
    <col min="260" max="260" width="6.109375" style="125" bestFit="1" customWidth="1"/>
    <col min="261" max="261" width="7" style="125" bestFit="1" customWidth="1"/>
    <col min="262" max="264" width="7.6640625" style="125" bestFit="1" customWidth="1"/>
    <col min="265" max="265" width="10.33203125" style="125" customWidth="1"/>
    <col min="266" max="512" width="9.109375" style="125"/>
    <col min="513" max="513" width="27.44140625" style="125" customWidth="1"/>
    <col min="514" max="514" width="7.88671875" style="125" bestFit="1" customWidth="1"/>
    <col min="515" max="515" width="8.88671875" style="125" customWidth="1"/>
    <col min="516" max="516" width="6.109375" style="125" bestFit="1" customWidth="1"/>
    <col min="517" max="517" width="7" style="125" bestFit="1" customWidth="1"/>
    <col min="518" max="520" width="7.6640625" style="125" bestFit="1" customWidth="1"/>
    <col min="521" max="521" width="10.33203125" style="125" customWidth="1"/>
    <col min="522" max="768" width="9.109375" style="125"/>
    <col min="769" max="769" width="27.44140625" style="125" customWidth="1"/>
    <col min="770" max="770" width="7.88671875" style="125" bestFit="1" customWidth="1"/>
    <col min="771" max="771" width="8.88671875" style="125" customWidth="1"/>
    <col min="772" max="772" width="6.109375" style="125" bestFit="1" customWidth="1"/>
    <col min="773" max="773" width="7" style="125" bestFit="1" customWidth="1"/>
    <col min="774" max="776" width="7.6640625" style="125" bestFit="1" customWidth="1"/>
    <col min="777" max="777" width="10.33203125" style="125" customWidth="1"/>
    <col min="778" max="1024" width="9.109375" style="125"/>
    <col min="1025" max="1025" width="27.44140625" style="125" customWidth="1"/>
    <col min="1026" max="1026" width="7.88671875" style="125" bestFit="1" customWidth="1"/>
    <col min="1027" max="1027" width="8.88671875" style="125" customWidth="1"/>
    <col min="1028" max="1028" width="6.109375" style="125" bestFit="1" customWidth="1"/>
    <col min="1029" max="1029" width="7" style="125" bestFit="1" customWidth="1"/>
    <col min="1030" max="1032" width="7.6640625" style="125" bestFit="1" customWidth="1"/>
    <col min="1033" max="1033" width="10.33203125" style="125" customWidth="1"/>
    <col min="1034" max="1280" width="9.109375" style="125"/>
    <col min="1281" max="1281" width="27.44140625" style="125" customWidth="1"/>
    <col min="1282" max="1282" width="7.88671875" style="125" bestFit="1" customWidth="1"/>
    <col min="1283" max="1283" width="8.88671875" style="125" customWidth="1"/>
    <col min="1284" max="1284" width="6.109375" style="125" bestFit="1" customWidth="1"/>
    <col min="1285" max="1285" width="7" style="125" bestFit="1" customWidth="1"/>
    <col min="1286" max="1288" width="7.6640625" style="125" bestFit="1" customWidth="1"/>
    <col min="1289" max="1289" width="10.33203125" style="125" customWidth="1"/>
    <col min="1290" max="1536" width="9.109375" style="125"/>
    <col min="1537" max="1537" width="27.44140625" style="125" customWidth="1"/>
    <col min="1538" max="1538" width="7.88671875" style="125" bestFit="1" customWidth="1"/>
    <col min="1539" max="1539" width="8.88671875" style="125" customWidth="1"/>
    <col min="1540" max="1540" width="6.109375" style="125" bestFit="1" customWidth="1"/>
    <col min="1541" max="1541" width="7" style="125" bestFit="1" customWidth="1"/>
    <col min="1542" max="1544" width="7.6640625" style="125" bestFit="1" customWidth="1"/>
    <col min="1545" max="1545" width="10.33203125" style="125" customWidth="1"/>
    <col min="1546" max="1792" width="9.109375" style="125"/>
    <col min="1793" max="1793" width="27.44140625" style="125" customWidth="1"/>
    <col min="1794" max="1794" width="7.88671875" style="125" bestFit="1" customWidth="1"/>
    <col min="1795" max="1795" width="8.88671875" style="125" customWidth="1"/>
    <col min="1796" max="1796" width="6.109375" style="125" bestFit="1" customWidth="1"/>
    <col min="1797" max="1797" width="7" style="125" bestFit="1" customWidth="1"/>
    <col min="1798" max="1800" width="7.6640625" style="125" bestFit="1" customWidth="1"/>
    <col min="1801" max="1801" width="10.33203125" style="125" customWidth="1"/>
    <col min="1802" max="2048" width="9.109375" style="125"/>
    <col min="2049" max="2049" width="27.44140625" style="125" customWidth="1"/>
    <col min="2050" max="2050" width="7.88671875" style="125" bestFit="1" customWidth="1"/>
    <col min="2051" max="2051" width="8.88671875" style="125" customWidth="1"/>
    <col min="2052" max="2052" width="6.109375" style="125" bestFit="1" customWidth="1"/>
    <col min="2053" max="2053" width="7" style="125" bestFit="1" customWidth="1"/>
    <col min="2054" max="2056" width="7.6640625" style="125" bestFit="1" customWidth="1"/>
    <col min="2057" max="2057" width="10.33203125" style="125" customWidth="1"/>
    <col min="2058" max="2304" width="9.109375" style="125"/>
    <col min="2305" max="2305" width="27.44140625" style="125" customWidth="1"/>
    <col min="2306" max="2306" width="7.88671875" style="125" bestFit="1" customWidth="1"/>
    <col min="2307" max="2307" width="8.88671875" style="125" customWidth="1"/>
    <col min="2308" max="2308" width="6.109375" style="125" bestFit="1" customWidth="1"/>
    <col min="2309" max="2309" width="7" style="125" bestFit="1" customWidth="1"/>
    <col min="2310" max="2312" width="7.6640625" style="125" bestFit="1" customWidth="1"/>
    <col min="2313" max="2313" width="10.33203125" style="125" customWidth="1"/>
    <col min="2314" max="2560" width="9.109375" style="125"/>
    <col min="2561" max="2561" width="27.44140625" style="125" customWidth="1"/>
    <col min="2562" max="2562" width="7.88671875" style="125" bestFit="1" customWidth="1"/>
    <col min="2563" max="2563" width="8.88671875" style="125" customWidth="1"/>
    <col min="2564" max="2564" width="6.109375" style="125" bestFit="1" customWidth="1"/>
    <col min="2565" max="2565" width="7" style="125" bestFit="1" customWidth="1"/>
    <col min="2566" max="2568" width="7.6640625" style="125" bestFit="1" customWidth="1"/>
    <col min="2569" max="2569" width="10.33203125" style="125" customWidth="1"/>
    <col min="2570" max="2816" width="9.109375" style="125"/>
    <col min="2817" max="2817" width="27.44140625" style="125" customWidth="1"/>
    <col min="2818" max="2818" width="7.88671875" style="125" bestFit="1" customWidth="1"/>
    <col min="2819" max="2819" width="8.88671875" style="125" customWidth="1"/>
    <col min="2820" max="2820" width="6.109375" style="125" bestFit="1" customWidth="1"/>
    <col min="2821" max="2821" width="7" style="125" bestFit="1" customWidth="1"/>
    <col min="2822" max="2824" width="7.6640625" style="125" bestFit="1" customWidth="1"/>
    <col min="2825" max="2825" width="10.33203125" style="125" customWidth="1"/>
    <col min="2826" max="3072" width="9.109375" style="125"/>
    <col min="3073" max="3073" width="27.44140625" style="125" customWidth="1"/>
    <col min="3074" max="3074" width="7.88671875" style="125" bestFit="1" customWidth="1"/>
    <col min="3075" max="3075" width="8.88671875" style="125" customWidth="1"/>
    <col min="3076" max="3076" width="6.109375" style="125" bestFit="1" customWidth="1"/>
    <col min="3077" max="3077" width="7" style="125" bestFit="1" customWidth="1"/>
    <col min="3078" max="3080" width="7.6640625" style="125" bestFit="1" customWidth="1"/>
    <col min="3081" max="3081" width="10.33203125" style="125" customWidth="1"/>
    <col min="3082" max="3328" width="9.109375" style="125"/>
    <col min="3329" max="3329" width="27.44140625" style="125" customWidth="1"/>
    <col min="3330" max="3330" width="7.88671875" style="125" bestFit="1" customWidth="1"/>
    <col min="3331" max="3331" width="8.88671875" style="125" customWidth="1"/>
    <col min="3332" max="3332" width="6.109375" style="125" bestFit="1" customWidth="1"/>
    <col min="3333" max="3333" width="7" style="125" bestFit="1" customWidth="1"/>
    <col min="3334" max="3336" width="7.6640625" style="125" bestFit="1" customWidth="1"/>
    <col min="3337" max="3337" width="10.33203125" style="125" customWidth="1"/>
    <col min="3338" max="3584" width="9.109375" style="125"/>
    <col min="3585" max="3585" width="27.44140625" style="125" customWidth="1"/>
    <col min="3586" max="3586" width="7.88671875" style="125" bestFit="1" customWidth="1"/>
    <col min="3587" max="3587" width="8.88671875" style="125" customWidth="1"/>
    <col min="3588" max="3588" width="6.109375" style="125" bestFit="1" customWidth="1"/>
    <col min="3589" max="3589" width="7" style="125" bestFit="1" customWidth="1"/>
    <col min="3590" max="3592" width="7.6640625" style="125" bestFit="1" customWidth="1"/>
    <col min="3593" max="3593" width="10.33203125" style="125" customWidth="1"/>
    <col min="3594" max="3840" width="9.109375" style="125"/>
    <col min="3841" max="3841" width="27.44140625" style="125" customWidth="1"/>
    <col min="3842" max="3842" width="7.88671875" style="125" bestFit="1" customWidth="1"/>
    <col min="3843" max="3843" width="8.88671875" style="125" customWidth="1"/>
    <col min="3844" max="3844" width="6.109375" style="125" bestFit="1" customWidth="1"/>
    <col min="3845" max="3845" width="7" style="125" bestFit="1" customWidth="1"/>
    <col min="3846" max="3848" width="7.6640625" style="125" bestFit="1" customWidth="1"/>
    <col min="3849" max="3849" width="10.33203125" style="125" customWidth="1"/>
    <col min="3850" max="4096" width="9.109375" style="125"/>
    <col min="4097" max="4097" width="27.44140625" style="125" customWidth="1"/>
    <col min="4098" max="4098" width="7.88671875" style="125" bestFit="1" customWidth="1"/>
    <col min="4099" max="4099" width="8.88671875" style="125" customWidth="1"/>
    <col min="4100" max="4100" width="6.109375" style="125" bestFit="1" customWidth="1"/>
    <col min="4101" max="4101" width="7" style="125" bestFit="1" customWidth="1"/>
    <col min="4102" max="4104" width="7.6640625" style="125" bestFit="1" customWidth="1"/>
    <col min="4105" max="4105" width="10.33203125" style="125" customWidth="1"/>
    <col min="4106" max="4352" width="9.109375" style="125"/>
    <col min="4353" max="4353" width="27.44140625" style="125" customWidth="1"/>
    <col min="4354" max="4354" width="7.88671875" style="125" bestFit="1" customWidth="1"/>
    <col min="4355" max="4355" width="8.88671875" style="125" customWidth="1"/>
    <col min="4356" max="4356" width="6.109375" style="125" bestFit="1" customWidth="1"/>
    <col min="4357" max="4357" width="7" style="125" bestFit="1" customWidth="1"/>
    <col min="4358" max="4360" width="7.6640625" style="125" bestFit="1" customWidth="1"/>
    <col min="4361" max="4361" width="10.33203125" style="125" customWidth="1"/>
    <col min="4362" max="4608" width="9.109375" style="125"/>
    <col min="4609" max="4609" width="27.44140625" style="125" customWidth="1"/>
    <col min="4610" max="4610" width="7.88671875" style="125" bestFit="1" customWidth="1"/>
    <col min="4611" max="4611" width="8.88671875" style="125" customWidth="1"/>
    <col min="4612" max="4612" width="6.109375" style="125" bestFit="1" customWidth="1"/>
    <col min="4613" max="4613" width="7" style="125" bestFit="1" customWidth="1"/>
    <col min="4614" max="4616" width="7.6640625" style="125" bestFit="1" customWidth="1"/>
    <col min="4617" max="4617" width="10.33203125" style="125" customWidth="1"/>
    <col min="4618" max="4864" width="9.109375" style="125"/>
    <col min="4865" max="4865" width="27.44140625" style="125" customWidth="1"/>
    <col min="4866" max="4866" width="7.88671875" style="125" bestFit="1" customWidth="1"/>
    <col min="4867" max="4867" width="8.88671875" style="125" customWidth="1"/>
    <col min="4868" max="4868" width="6.109375" style="125" bestFit="1" customWidth="1"/>
    <col min="4869" max="4869" width="7" style="125" bestFit="1" customWidth="1"/>
    <col min="4870" max="4872" width="7.6640625" style="125" bestFit="1" customWidth="1"/>
    <col min="4873" max="4873" width="10.33203125" style="125" customWidth="1"/>
    <col min="4874" max="5120" width="9.109375" style="125"/>
    <col min="5121" max="5121" width="27.44140625" style="125" customWidth="1"/>
    <col min="5122" max="5122" width="7.88671875" style="125" bestFit="1" customWidth="1"/>
    <col min="5123" max="5123" width="8.88671875" style="125" customWidth="1"/>
    <col min="5124" max="5124" width="6.109375" style="125" bestFit="1" customWidth="1"/>
    <col min="5125" max="5125" width="7" style="125" bestFit="1" customWidth="1"/>
    <col min="5126" max="5128" width="7.6640625" style="125" bestFit="1" customWidth="1"/>
    <col min="5129" max="5129" width="10.33203125" style="125" customWidth="1"/>
    <col min="5130" max="5376" width="9.109375" style="125"/>
    <col min="5377" max="5377" width="27.44140625" style="125" customWidth="1"/>
    <col min="5378" max="5378" width="7.88671875" style="125" bestFit="1" customWidth="1"/>
    <col min="5379" max="5379" width="8.88671875" style="125" customWidth="1"/>
    <col min="5380" max="5380" width="6.109375" style="125" bestFit="1" customWidth="1"/>
    <col min="5381" max="5381" width="7" style="125" bestFit="1" customWidth="1"/>
    <col min="5382" max="5384" width="7.6640625" style="125" bestFit="1" customWidth="1"/>
    <col min="5385" max="5385" width="10.33203125" style="125" customWidth="1"/>
    <col min="5386" max="5632" width="9.109375" style="125"/>
    <col min="5633" max="5633" width="27.44140625" style="125" customWidth="1"/>
    <col min="5634" max="5634" width="7.88671875" style="125" bestFit="1" customWidth="1"/>
    <col min="5635" max="5635" width="8.88671875" style="125" customWidth="1"/>
    <col min="5636" max="5636" width="6.109375" style="125" bestFit="1" customWidth="1"/>
    <col min="5637" max="5637" width="7" style="125" bestFit="1" customWidth="1"/>
    <col min="5638" max="5640" width="7.6640625" style="125" bestFit="1" customWidth="1"/>
    <col min="5641" max="5641" width="10.33203125" style="125" customWidth="1"/>
    <col min="5642" max="5888" width="9.109375" style="125"/>
    <col min="5889" max="5889" width="27.44140625" style="125" customWidth="1"/>
    <col min="5890" max="5890" width="7.88671875" style="125" bestFit="1" customWidth="1"/>
    <col min="5891" max="5891" width="8.88671875" style="125" customWidth="1"/>
    <col min="5892" max="5892" width="6.109375" style="125" bestFit="1" customWidth="1"/>
    <col min="5893" max="5893" width="7" style="125" bestFit="1" customWidth="1"/>
    <col min="5894" max="5896" width="7.6640625" style="125" bestFit="1" customWidth="1"/>
    <col min="5897" max="5897" width="10.33203125" style="125" customWidth="1"/>
    <col min="5898" max="6144" width="9.109375" style="125"/>
    <col min="6145" max="6145" width="27.44140625" style="125" customWidth="1"/>
    <col min="6146" max="6146" width="7.88671875" style="125" bestFit="1" customWidth="1"/>
    <col min="6147" max="6147" width="8.88671875" style="125" customWidth="1"/>
    <col min="6148" max="6148" width="6.109375" style="125" bestFit="1" customWidth="1"/>
    <col min="6149" max="6149" width="7" style="125" bestFit="1" customWidth="1"/>
    <col min="6150" max="6152" width="7.6640625" style="125" bestFit="1" customWidth="1"/>
    <col min="6153" max="6153" width="10.33203125" style="125" customWidth="1"/>
    <col min="6154" max="6400" width="9.109375" style="125"/>
    <col min="6401" max="6401" width="27.44140625" style="125" customWidth="1"/>
    <col min="6402" max="6402" width="7.88671875" style="125" bestFit="1" customWidth="1"/>
    <col min="6403" max="6403" width="8.88671875" style="125" customWidth="1"/>
    <col min="6404" max="6404" width="6.109375" style="125" bestFit="1" customWidth="1"/>
    <col min="6405" max="6405" width="7" style="125" bestFit="1" customWidth="1"/>
    <col min="6406" max="6408" width="7.6640625" style="125" bestFit="1" customWidth="1"/>
    <col min="6409" max="6409" width="10.33203125" style="125" customWidth="1"/>
    <col min="6410" max="6656" width="9.109375" style="125"/>
    <col min="6657" max="6657" width="27.44140625" style="125" customWidth="1"/>
    <col min="6658" max="6658" width="7.88671875" style="125" bestFit="1" customWidth="1"/>
    <col min="6659" max="6659" width="8.88671875" style="125" customWidth="1"/>
    <col min="6660" max="6660" width="6.109375" style="125" bestFit="1" customWidth="1"/>
    <col min="6661" max="6661" width="7" style="125" bestFit="1" customWidth="1"/>
    <col min="6662" max="6664" width="7.6640625" style="125" bestFit="1" customWidth="1"/>
    <col min="6665" max="6665" width="10.33203125" style="125" customWidth="1"/>
    <col min="6666" max="6912" width="9.109375" style="125"/>
    <col min="6913" max="6913" width="27.44140625" style="125" customWidth="1"/>
    <col min="6914" max="6914" width="7.88671875" style="125" bestFit="1" customWidth="1"/>
    <col min="6915" max="6915" width="8.88671875" style="125" customWidth="1"/>
    <col min="6916" max="6916" width="6.109375" style="125" bestFit="1" customWidth="1"/>
    <col min="6917" max="6917" width="7" style="125" bestFit="1" customWidth="1"/>
    <col min="6918" max="6920" width="7.6640625" style="125" bestFit="1" customWidth="1"/>
    <col min="6921" max="6921" width="10.33203125" style="125" customWidth="1"/>
    <col min="6922" max="7168" width="9.109375" style="125"/>
    <col min="7169" max="7169" width="27.44140625" style="125" customWidth="1"/>
    <col min="7170" max="7170" width="7.88671875" style="125" bestFit="1" customWidth="1"/>
    <col min="7171" max="7171" width="8.88671875" style="125" customWidth="1"/>
    <col min="7172" max="7172" width="6.109375" style="125" bestFit="1" customWidth="1"/>
    <col min="7173" max="7173" width="7" style="125" bestFit="1" customWidth="1"/>
    <col min="7174" max="7176" width="7.6640625" style="125" bestFit="1" customWidth="1"/>
    <col min="7177" max="7177" width="10.33203125" style="125" customWidth="1"/>
    <col min="7178" max="7424" width="9.109375" style="125"/>
    <col min="7425" max="7425" width="27.44140625" style="125" customWidth="1"/>
    <col min="7426" max="7426" width="7.88671875" style="125" bestFit="1" customWidth="1"/>
    <col min="7427" max="7427" width="8.88671875" style="125" customWidth="1"/>
    <col min="7428" max="7428" width="6.109375" style="125" bestFit="1" customWidth="1"/>
    <col min="7429" max="7429" width="7" style="125" bestFit="1" customWidth="1"/>
    <col min="7430" max="7432" width="7.6640625" style="125" bestFit="1" customWidth="1"/>
    <col min="7433" max="7433" width="10.33203125" style="125" customWidth="1"/>
    <col min="7434" max="7680" width="9.109375" style="125"/>
    <col min="7681" max="7681" width="27.44140625" style="125" customWidth="1"/>
    <col min="7682" max="7682" width="7.88671875" style="125" bestFit="1" customWidth="1"/>
    <col min="7683" max="7683" width="8.88671875" style="125" customWidth="1"/>
    <col min="7684" max="7684" width="6.109375" style="125" bestFit="1" customWidth="1"/>
    <col min="7685" max="7685" width="7" style="125" bestFit="1" customWidth="1"/>
    <col min="7686" max="7688" width="7.6640625" style="125" bestFit="1" customWidth="1"/>
    <col min="7689" max="7689" width="10.33203125" style="125" customWidth="1"/>
    <col min="7690" max="7936" width="9.109375" style="125"/>
    <col min="7937" max="7937" width="27.44140625" style="125" customWidth="1"/>
    <col min="7938" max="7938" width="7.88671875" style="125" bestFit="1" customWidth="1"/>
    <col min="7939" max="7939" width="8.88671875" style="125" customWidth="1"/>
    <col min="7940" max="7940" width="6.109375" style="125" bestFit="1" customWidth="1"/>
    <col min="7941" max="7941" width="7" style="125" bestFit="1" customWidth="1"/>
    <col min="7942" max="7944" width="7.6640625" style="125" bestFit="1" customWidth="1"/>
    <col min="7945" max="7945" width="10.33203125" style="125" customWidth="1"/>
    <col min="7946" max="8192" width="9.109375" style="125"/>
    <col min="8193" max="8193" width="27.44140625" style="125" customWidth="1"/>
    <col min="8194" max="8194" width="7.88671875" style="125" bestFit="1" customWidth="1"/>
    <col min="8195" max="8195" width="8.88671875" style="125" customWidth="1"/>
    <col min="8196" max="8196" width="6.109375" style="125" bestFit="1" customWidth="1"/>
    <col min="8197" max="8197" width="7" style="125" bestFit="1" customWidth="1"/>
    <col min="8198" max="8200" width="7.6640625" style="125" bestFit="1" customWidth="1"/>
    <col min="8201" max="8201" width="10.33203125" style="125" customWidth="1"/>
    <col min="8202" max="8448" width="9.109375" style="125"/>
    <col min="8449" max="8449" width="27.44140625" style="125" customWidth="1"/>
    <col min="8450" max="8450" width="7.88671875" style="125" bestFit="1" customWidth="1"/>
    <col min="8451" max="8451" width="8.88671875" style="125" customWidth="1"/>
    <col min="8452" max="8452" width="6.109375" style="125" bestFit="1" customWidth="1"/>
    <col min="8453" max="8453" width="7" style="125" bestFit="1" customWidth="1"/>
    <col min="8454" max="8456" width="7.6640625" style="125" bestFit="1" customWidth="1"/>
    <col min="8457" max="8457" width="10.33203125" style="125" customWidth="1"/>
    <col min="8458" max="8704" width="9.109375" style="125"/>
    <col min="8705" max="8705" width="27.44140625" style="125" customWidth="1"/>
    <col min="8706" max="8706" width="7.88671875" style="125" bestFit="1" customWidth="1"/>
    <col min="8707" max="8707" width="8.88671875" style="125" customWidth="1"/>
    <col min="8708" max="8708" width="6.109375" style="125" bestFit="1" customWidth="1"/>
    <col min="8709" max="8709" width="7" style="125" bestFit="1" customWidth="1"/>
    <col min="8710" max="8712" width="7.6640625" style="125" bestFit="1" customWidth="1"/>
    <col min="8713" max="8713" width="10.33203125" style="125" customWidth="1"/>
    <col min="8714" max="8960" width="9.109375" style="125"/>
    <col min="8961" max="8961" width="27.44140625" style="125" customWidth="1"/>
    <col min="8962" max="8962" width="7.88671875" style="125" bestFit="1" customWidth="1"/>
    <col min="8963" max="8963" width="8.88671875" style="125" customWidth="1"/>
    <col min="8964" max="8964" width="6.109375" style="125" bestFit="1" customWidth="1"/>
    <col min="8965" max="8965" width="7" style="125" bestFit="1" customWidth="1"/>
    <col min="8966" max="8968" width="7.6640625" style="125" bestFit="1" customWidth="1"/>
    <col min="8969" max="8969" width="10.33203125" style="125" customWidth="1"/>
    <col min="8970" max="9216" width="9.109375" style="125"/>
    <col min="9217" max="9217" width="27.44140625" style="125" customWidth="1"/>
    <col min="9218" max="9218" width="7.88671875" style="125" bestFit="1" customWidth="1"/>
    <col min="9219" max="9219" width="8.88671875" style="125" customWidth="1"/>
    <col min="9220" max="9220" width="6.109375" style="125" bestFit="1" customWidth="1"/>
    <col min="9221" max="9221" width="7" style="125" bestFit="1" customWidth="1"/>
    <col min="9222" max="9224" width="7.6640625" style="125" bestFit="1" customWidth="1"/>
    <col min="9225" max="9225" width="10.33203125" style="125" customWidth="1"/>
    <col min="9226" max="9472" width="9.109375" style="125"/>
    <col min="9473" max="9473" width="27.44140625" style="125" customWidth="1"/>
    <col min="9474" max="9474" width="7.88671875" style="125" bestFit="1" customWidth="1"/>
    <col min="9475" max="9475" width="8.88671875" style="125" customWidth="1"/>
    <col min="9476" max="9476" width="6.109375" style="125" bestFit="1" customWidth="1"/>
    <col min="9477" max="9477" width="7" style="125" bestFit="1" customWidth="1"/>
    <col min="9478" max="9480" width="7.6640625" style="125" bestFit="1" customWidth="1"/>
    <col min="9481" max="9481" width="10.33203125" style="125" customWidth="1"/>
    <col min="9482" max="9728" width="9.109375" style="125"/>
    <col min="9729" max="9729" width="27.44140625" style="125" customWidth="1"/>
    <col min="9730" max="9730" width="7.88671875" style="125" bestFit="1" customWidth="1"/>
    <col min="9731" max="9731" width="8.88671875" style="125" customWidth="1"/>
    <col min="9732" max="9732" width="6.109375" style="125" bestFit="1" customWidth="1"/>
    <col min="9733" max="9733" width="7" style="125" bestFit="1" customWidth="1"/>
    <col min="9734" max="9736" width="7.6640625" style="125" bestFit="1" customWidth="1"/>
    <col min="9737" max="9737" width="10.33203125" style="125" customWidth="1"/>
    <col min="9738" max="9984" width="9.109375" style="125"/>
    <col min="9985" max="9985" width="27.44140625" style="125" customWidth="1"/>
    <col min="9986" max="9986" width="7.88671875" style="125" bestFit="1" customWidth="1"/>
    <col min="9987" max="9987" width="8.88671875" style="125" customWidth="1"/>
    <col min="9988" max="9988" width="6.109375" style="125" bestFit="1" customWidth="1"/>
    <col min="9989" max="9989" width="7" style="125" bestFit="1" customWidth="1"/>
    <col min="9990" max="9992" width="7.6640625" style="125" bestFit="1" customWidth="1"/>
    <col min="9993" max="9993" width="10.33203125" style="125" customWidth="1"/>
    <col min="9994" max="10240" width="9.109375" style="125"/>
    <col min="10241" max="10241" width="27.44140625" style="125" customWidth="1"/>
    <col min="10242" max="10242" width="7.88671875" style="125" bestFit="1" customWidth="1"/>
    <col min="10243" max="10243" width="8.88671875" style="125" customWidth="1"/>
    <col min="10244" max="10244" width="6.109375" style="125" bestFit="1" customWidth="1"/>
    <col min="10245" max="10245" width="7" style="125" bestFit="1" customWidth="1"/>
    <col min="10246" max="10248" width="7.6640625" style="125" bestFit="1" customWidth="1"/>
    <col min="10249" max="10249" width="10.33203125" style="125" customWidth="1"/>
    <col min="10250" max="10496" width="9.109375" style="125"/>
    <col min="10497" max="10497" width="27.44140625" style="125" customWidth="1"/>
    <col min="10498" max="10498" width="7.88671875" style="125" bestFit="1" customWidth="1"/>
    <col min="10499" max="10499" width="8.88671875" style="125" customWidth="1"/>
    <col min="10500" max="10500" width="6.109375" style="125" bestFit="1" customWidth="1"/>
    <col min="10501" max="10501" width="7" style="125" bestFit="1" customWidth="1"/>
    <col min="10502" max="10504" width="7.6640625" style="125" bestFit="1" customWidth="1"/>
    <col min="10505" max="10505" width="10.33203125" style="125" customWidth="1"/>
    <col min="10506" max="10752" width="9.109375" style="125"/>
    <col min="10753" max="10753" width="27.44140625" style="125" customWidth="1"/>
    <col min="10754" max="10754" width="7.88671875" style="125" bestFit="1" customWidth="1"/>
    <col min="10755" max="10755" width="8.88671875" style="125" customWidth="1"/>
    <col min="10756" max="10756" width="6.109375" style="125" bestFit="1" customWidth="1"/>
    <col min="10757" max="10757" width="7" style="125" bestFit="1" customWidth="1"/>
    <col min="10758" max="10760" width="7.6640625" style="125" bestFit="1" customWidth="1"/>
    <col min="10761" max="10761" width="10.33203125" style="125" customWidth="1"/>
    <col min="10762" max="11008" width="9.109375" style="125"/>
    <col min="11009" max="11009" width="27.44140625" style="125" customWidth="1"/>
    <col min="11010" max="11010" width="7.88671875" style="125" bestFit="1" customWidth="1"/>
    <col min="11011" max="11011" width="8.88671875" style="125" customWidth="1"/>
    <col min="11012" max="11012" width="6.109375" style="125" bestFit="1" customWidth="1"/>
    <col min="11013" max="11013" width="7" style="125" bestFit="1" customWidth="1"/>
    <col min="11014" max="11016" width="7.6640625" style="125" bestFit="1" customWidth="1"/>
    <col min="11017" max="11017" width="10.33203125" style="125" customWidth="1"/>
    <col min="11018" max="11264" width="9.109375" style="125"/>
    <col min="11265" max="11265" width="27.44140625" style="125" customWidth="1"/>
    <col min="11266" max="11266" width="7.88671875" style="125" bestFit="1" customWidth="1"/>
    <col min="11267" max="11267" width="8.88671875" style="125" customWidth="1"/>
    <col min="11268" max="11268" width="6.109375" style="125" bestFit="1" customWidth="1"/>
    <col min="11269" max="11269" width="7" style="125" bestFit="1" customWidth="1"/>
    <col min="11270" max="11272" width="7.6640625" style="125" bestFit="1" customWidth="1"/>
    <col min="11273" max="11273" width="10.33203125" style="125" customWidth="1"/>
    <col min="11274" max="11520" width="9.109375" style="125"/>
    <col min="11521" max="11521" width="27.44140625" style="125" customWidth="1"/>
    <col min="11522" max="11522" width="7.88671875" style="125" bestFit="1" customWidth="1"/>
    <col min="11523" max="11523" width="8.88671875" style="125" customWidth="1"/>
    <col min="11524" max="11524" width="6.109375" style="125" bestFit="1" customWidth="1"/>
    <col min="11525" max="11525" width="7" style="125" bestFit="1" customWidth="1"/>
    <col min="11526" max="11528" width="7.6640625" style="125" bestFit="1" customWidth="1"/>
    <col min="11529" max="11529" width="10.33203125" style="125" customWidth="1"/>
    <col min="11530" max="11776" width="9.109375" style="125"/>
    <col min="11777" max="11777" width="27.44140625" style="125" customWidth="1"/>
    <col min="11778" max="11778" width="7.88671875" style="125" bestFit="1" customWidth="1"/>
    <col min="11779" max="11779" width="8.88671875" style="125" customWidth="1"/>
    <col min="11780" max="11780" width="6.109375" style="125" bestFit="1" customWidth="1"/>
    <col min="11781" max="11781" width="7" style="125" bestFit="1" customWidth="1"/>
    <col min="11782" max="11784" width="7.6640625" style="125" bestFit="1" customWidth="1"/>
    <col min="11785" max="11785" width="10.33203125" style="125" customWidth="1"/>
    <col min="11786" max="12032" width="9.109375" style="125"/>
    <col min="12033" max="12033" width="27.44140625" style="125" customWidth="1"/>
    <col min="12034" max="12034" width="7.88671875" style="125" bestFit="1" customWidth="1"/>
    <col min="12035" max="12035" width="8.88671875" style="125" customWidth="1"/>
    <col min="12036" max="12036" width="6.109375" style="125" bestFit="1" customWidth="1"/>
    <col min="12037" max="12037" width="7" style="125" bestFit="1" customWidth="1"/>
    <col min="12038" max="12040" width="7.6640625" style="125" bestFit="1" customWidth="1"/>
    <col min="12041" max="12041" width="10.33203125" style="125" customWidth="1"/>
    <col min="12042" max="12288" width="9.109375" style="125"/>
    <col min="12289" max="12289" width="27.44140625" style="125" customWidth="1"/>
    <col min="12290" max="12290" width="7.88671875" style="125" bestFit="1" customWidth="1"/>
    <col min="12291" max="12291" width="8.88671875" style="125" customWidth="1"/>
    <col min="12292" max="12292" width="6.109375" style="125" bestFit="1" customWidth="1"/>
    <col min="12293" max="12293" width="7" style="125" bestFit="1" customWidth="1"/>
    <col min="12294" max="12296" width="7.6640625" style="125" bestFit="1" customWidth="1"/>
    <col min="12297" max="12297" width="10.33203125" style="125" customWidth="1"/>
    <col min="12298" max="12544" width="9.109375" style="125"/>
    <col min="12545" max="12545" width="27.44140625" style="125" customWidth="1"/>
    <col min="12546" max="12546" width="7.88671875" style="125" bestFit="1" customWidth="1"/>
    <col min="12547" max="12547" width="8.88671875" style="125" customWidth="1"/>
    <col min="12548" max="12548" width="6.109375" style="125" bestFit="1" customWidth="1"/>
    <col min="12549" max="12549" width="7" style="125" bestFit="1" customWidth="1"/>
    <col min="12550" max="12552" width="7.6640625" style="125" bestFit="1" customWidth="1"/>
    <col min="12553" max="12553" width="10.33203125" style="125" customWidth="1"/>
    <col min="12554" max="12800" width="9.109375" style="125"/>
    <col min="12801" max="12801" width="27.44140625" style="125" customWidth="1"/>
    <col min="12802" max="12802" width="7.88671875" style="125" bestFit="1" customWidth="1"/>
    <col min="12803" max="12803" width="8.88671875" style="125" customWidth="1"/>
    <col min="12804" max="12804" width="6.109375" style="125" bestFit="1" customWidth="1"/>
    <col min="12805" max="12805" width="7" style="125" bestFit="1" customWidth="1"/>
    <col min="12806" max="12808" width="7.6640625" style="125" bestFit="1" customWidth="1"/>
    <col min="12809" max="12809" width="10.33203125" style="125" customWidth="1"/>
    <col min="12810" max="13056" width="9.109375" style="125"/>
    <col min="13057" max="13057" width="27.44140625" style="125" customWidth="1"/>
    <col min="13058" max="13058" width="7.88671875" style="125" bestFit="1" customWidth="1"/>
    <col min="13059" max="13059" width="8.88671875" style="125" customWidth="1"/>
    <col min="13060" max="13060" width="6.109375" style="125" bestFit="1" customWidth="1"/>
    <col min="13061" max="13061" width="7" style="125" bestFit="1" customWidth="1"/>
    <col min="13062" max="13064" width="7.6640625" style="125" bestFit="1" customWidth="1"/>
    <col min="13065" max="13065" width="10.33203125" style="125" customWidth="1"/>
    <col min="13066" max="13312" width="9.109375" style="125"/>
    <col min="13313" max="13313" width="27.44140625" style="125" customWidth="1"/>
    <col min="13314" max="13314" width="7.88671875" style="125" bestFit="1" customWidth="1"/>
    <col min="13315" max="13315" width="8.88671875" style="125" customWidth="1"/>
    <col min="13316" max="13316" width="6.109375" style="125" bestFit="1" customWidth="1"/>
    <col min="13317" max="13317" width="7" style="125" bestFit="1" customWidth="1"/>
    <col min="13318" max="13320" width="7.6640625" style="125" bestFit="1" customWidth="1"/>
    <col min="13321" max="13321" width="10.33203125" style="125" customWidth="1"/>
    <col min="13322" max="13568" width="9.109375" style="125"/>
    <col min="13569" max="13569" width="27.44140625" style="125" customWidth="1"/>
    <col min="13570" max="13570" width="7.88671875" style="125" bestFit="1" customWidth="1"/>
    <col min="13571" max="13571" width="8.88671875" style="125" customWidth="1"/>
    <col min="13572" max="13572" width="6.109375" style="125" bestFit="1" customWidth="1"/>
    <col min="13573" max="13573" width="7" style="125" bestFit="1" customWidth="1"/>
    <col min="13574" max="13576" width="7.6640625" style="125" bestFit="1" customWidth="1"/>
    <col min="13577" max="13577" width="10.33203125" style="125" customWidth="1"/>
    <col min="13578" max="13824" width="9.109375" style="125"/>
    <col min="13825" max="13825" width="27.44140625" style="125" customWidth="1"/>
    <col min="13826" max="13826" width="7.88671875" style="125" bestFit="1" customWidth="1"/>
    <col min="13827" max="13827" width="8.88671875" style="125" customWidth="1"/>
    <col min="13828" max="13828" width="6.109375" style="125" bestFit="1" customWidth="1"/>
    <col min="13829" max="13829" width="7" style="125" bestFit="1" customWidth="1"/>
    <col min="13830" max="13832" width="7.6640625" style="125" bestFit="1" customWidth="1"/>
    <col min="13833" max="13833" width="10.33203125" style="125" customWidth="1"/>
    <col min="13834" max="14080" width="9.109375" style="125"/>
    <col min="14081" max="14081" width="27.44140625" style="125" customWidth="1"/>
    <col min="14082" max="14082" width="7.88671875" style="125" bestFit="1" customWidth="1"/>
    <col min="14083" max="14083" width="8.88671875" style="125" customWidth="1"/>
    <col min="14084" max="14084" width="6.109375" style="125" bestFit="1" customWidth="1"/>
    <col min="14085" max="14085" width="7" style="125" bestFit="1" customWidth="1"/>
    <col min="14086" max="14088" width="7.6640625" style="125" bestFit="1" customWidth="1"/>
    <col min="14089" max="14089" width="10.33203125" style="125" customWidth="1"/>
    <col min="14090" max="14336" width="9.109375" style="125"/>
    <col min="14337" max="14337" width="27.44140625" style="125" customWidth="1"/>
    <col min="14338" max="14338" width="7.88671875" style="125" bestFit="1" customWidth="1"/>
    <col min="14339" max="14339" width="8.88671875" style="125" customWidth="1"/>
    <col min="14340" max="14340" width="6.109375" style="125" bestFit="1" customWidth="1"/>
    <col min="14341" max="14341" width="7" style="125" bestFit="1" customWidth="1"/>
    <col min="14342" max="14344" width="7.6640625" style="125" bestFit="1" customWidth="1"/>
    <col min="14345" max="14345" width="10.33203125" style="125" customWidth="1"/>
    <col min="14346" max="14592" width="9.109375" style="125"/>
    <col min="14593" max="14593" width="27.44140625" style="125" customWidth="1"/>
    <col min="14594" max="14594" width="7.88671875" style="125" bestFit="1" customWidth="1"/>
    <col min="14595" max="14595" width="8.88671875" style="125" customWidth="1"/>
    <col min="14596" max="14596" width="6.109375" style="125" bestFit="1" customWidth="1"/>
    <col min="14597" max="14597" width="7" style="125" bestFit="1" customWidth="1"/>
    <col min="14598" max="14600" width="7.6640625" style="125" bestFit="1" customWidth="1"/>
    <col min="14601" max="14601" width="10.33203125" style="125" customWidth="1"/>
    <col min="14602" max="14848" width="9.109375" style="125"/>
    <col min="14849" max="14849" width="27.44140625" style="125" customWidth="1"/>
    <col min="14850" max="14850" width="7.88671875" style="125" bestFit="1" customWidth="1"/>
    <col min="14851" max="14851" width="8.88671875" style="125" customWidth="1"/>
    <col min="14852" max="14852" width="6.109375" style="125" bestFit="1" customWidth="1"/>
    <col min="14853" max="14853" width="7" style="125" bestFit="1" customWidth="1"/>
    <col min="14854" max="14856" width="7.6640625" style="125" bestFit="1" customWidth="1"/>
    <col min="14857" max="14857" width="10.33203125" style="125" customWidth="1"/>
    <col min="14858" max="15104" width="9.109375" style="125"/>
    <col min="15105" max="15105" width="27.44140625" style="125" customWidth="1"/>
    <col min="15106" max="15106" width="7.88671875" style="125" bestFit="1" customWidth="1"/>
    <col min="15107" max="15107" width="8.88671875" style="125" customWidth="1"/>
    <col min="15108" max="15108" width="6.109375" style="125" bestFit="1" customWidth="1"/>
    <col min="15109" max="15109" width="7" style="125" bestFit="1" customWidth="1"/>
    <col min="15110" max="15112" width="7.6640625" style="125" bestFit="1" customWidth="1"/>
    <col min="15113" max="15113" width="10.33203125" style="125" customWidth="1"/>
    <col min="15114" max="15360" width="9.109375" style="125"/>
    <col min="15361" max="15361" width="27.44140625" style="125" customWidth="1"/>
    <col min="15362" max="15362" width="7.88671875" style="125" bestFit="1" customWidth="1"/>
    <col min="15363" max="15363" width="8.88671875" style="125" customWidth="1"/>
    <col min="15364" max="15364" width="6.109375" style="125" bestFit="1" customWidth="1"/>
    <col min="15365" max="15365" width="7" style="125" bestFit="1" customWidth="1"/>
    <col min="15366" max="15368" width="7.6640625" style="125" bestFit="1" customWidth="1"/>
    <col min="15369" max="15369" width="10.33203125" style="125" customWidth="1"/>
    <col min="15370" max="15616" width="9.109375" style="125"/>
    <col min="15617" max="15617" width="27.44140625" style="125" customWidth="1"/>
    <col min="15618" max="15618" width="7.88671875" style="125" bestFit="1" customWidth="1"/>
    <col min="15619" max="15619" width="8.88671875" style="125" customWidth="1"/>
    <col min="15620" max="15620" width="6.109375" style="125" bestFit="1" customWidth="1"/>
    <col min="15621" max="15621" width="7" style="125" bestFit="1" customWidth="1"/>
    <col min="15622" max="15624" width="7.6640625" style="125" bestFit="1" customWidth="1"/>
    <col min="15625" max="15625" width="10.33203125" style="125" customWidth="1"/>
    <col min="15626" max="15872" width="9.109375" style="125"/>
    <col min="15873" max="15873" width="27.44140625" style="125" customWidth="1"/>
    <col min="15874" max="15874" width="7.88671875" style="125" bestFit="1" customWidth="1"/>
    <col min="15875" max="15875" width="8.88671875" style="125" customWidth="1"/>
    <col min="15876" max="15876" width="6.109375" style="125" bestFit="1" customWidth="1"/>
    <col min="15877" max="15877" width="7" style="125" bestFit="1" customWidth="1"/>
    <col min="15878" max="15880" width="7.6640625" style="125" bestFit="1" customWidth="1"/>
    <col min="15881" max="15881" width="10.33203125" style="125" customWidth="1"/>
    <col min="15882" max="16128" width="9.109375" style="125"/>
    <col min="16129" max="16129" width="27.44140625" style="125" customWidth="1"/>
    <col min="16130" max="16130" width="7.88671875" style="125" bestFit="1" customWidth="1"/>
    <col min="16131" max="16131" width="8.88671875" style="125" customWidth="1"/>
    <col min="16132" max="16132" width="6.109375" style="125" bestFit="1" customWidth="1"/>
    <col min="16133" max="16133" width="7" style="125" bestFit="1" customWidth="1"/>
    <col min="16134" max="16136" width="7.6640625" style="125" bestFit="1" customWidth="1"/>
    <col min="16137" max="16137" width="10.33203125" style="125" customWidth="1"/>
    <col min="16138" max="16384" width="9.109375" style="125"/>
  </cols>
  <sheetData>
    <row r="1" spans="1:9" ht="91.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41.25" customHeight="1" thickBot="1">
      <c r="A2" s="126" t="s">
        <v>346</v>
      </c>
      <c r="B2" s="127" t="s">
        <v>436</v>
      </c>
      <c r="C2" s="426" t="s">
        <v>294</v>
      </c>
      <c r="D2" s="426"/>
      <c r="E2" s="426"/>
      <c r="F2" s="426"/>
      <c r="G2" s="426"/>
      <c r="H2" s="426"/>
      <c r="I2" s="427"/>
    </row>
    <row r="3" spans="1:9" ht="12.75" customHeight="1">
      <c r="A3" s="428"/>
      <c r="B3" s="429"/>
      <c r="C3" s="429"/>
      <c r="D3" s="429"/>
      <c r="E3" s="429"/>
      <c r="F3" s="429"/>
      <c r="G3" s="429"/>
      <c r="H3" s="429"/>
      <c r="I3" s="430"/>
    </row>
    <row r="4" spans="1:9" ht="13.8">
      <c r="A4" s="128" t="s">
        <v>298</v>
      </c>
      <c r="B4" s="129" t="s">
        <v>299</v>
      </c>
      <c r="C4" s="130" t="s">
        <v>300</v>
      </c>
      <c r="D4" s="131" t="s">
        <v>301</v>
      </c>
      <c r="E4" s="132" t="s">
        <v>302</v>
      </c>
      <c r="F4" s="132" t="s">
        <v>303</v>
      </c>
      <c r="G4" s="133" t="s">
        <v>304</v>
      </c>
      <c r="H4" s="132" t="s">
        <v>305</v>
      </c>
      <c r="I4" s="134" t="s">
        <v>306</v>
      </c>
    </row>
    <row r="5" spans="1:9">
      <c r="A5" s="135" t="s">
        <v>307</v>
      </c>
      <c r="B5" s="136"/>
      <c r="C5" s="137"/>
      <c r="D5" s="138"/>
      <c r="E5" s="139"/>
      <c r="F5" s="139"/>
      <c r="G5" s="139"/>
      <c r="H5" s="139"/>
      <c r="I5" s="140"/>
    </row>
    <row r="6" spans="1:9">
      <c r="A6" s="141" t="s">
        <v>310</v>
      </c>
      <c r="B6" s="142" t="s">
        <v>309</v>
      </c>
      <c r="C6" s="143">
        <v>2436</v>
      </c>
      <c r="D6" s="144">
        <v>0.41</v>
      </c>
      <c r="E6" s="145">
        <v>1</v>
      </c>
      <c r="F6" s="145">
        <v>13.74</v>
      </c>
      <c r="G6" s="146">
        <v>0</v>
      </c>
      <c r="H6" s="145">
        <f>F6</f>
        <v>13.74</v>
      </c>
      <c r="I6" s="147">
        <f>H6*D6</f>
        <v>5.6334</v>
      </c>
    </row>
    <row r="7" spans="1:9">
      <c r="A7" s="148" t="s">
        <v>311</v>
      </c>
      <c r="B7" s="149"/>
      <c r="C7" s="150"/>
      <c r="D7" s="151"/>
      <c r="E7" s="152"/>
      <c r="F7" s="152"/>
      <c r="G7" s="153"/>
      <c r="H7" s="152"/>
      <c r="I7" s="154">
        <f>SUM(I6:I6)</f>
        <v>5.6334</v>
      </c>
    </row>
    <row r="8" spans="1:9">
      <c r="A8" s="155"/>
      <c r="B8" s="156"/>
      <c r="C8" s="157"/>
      <c r="D8" s="158"/>
      <c r="E8" s="159"/>
      <c r="F8" s="159"/>
      <c r="G8" s="160"/>
      <c r="H8" s="159"/>
      <c r="I8" s="161"/>
    </row>
    <row r="9" spans="1:9" ht="13.8">
      <c r="A9" s="162" t="s">
        <v>312</v>
      </c>
      <c r="B9" s="163"/>
      <c r="C9" s="164"/>
      <c r="D9" s="165"/>
      <c r="E9" s="166"/>
      <c r="F9" s="166"/>
      <c r="G9" s="167"/>
      <c r="H9" s="166"/>
      <c r="I9" s="168"/>
    </row>
    <row r="10" spans="1:9" ht="24">
      <c r="A10" s="169" t="s">
        <v>294</v>
      </c>
      <c r="B10" s="170" t="s">
        <v>344</v>
      </c>
      <c r="C10" s="175" t="s">
        <v>297</v>
      </c>
      <c r="D10" s="171">
        <v>1</v>
      </c>
      <c r="E10" s="171">
        <v>1</v>
      </c>
      <c r="F10" s="171">
        <v>11.34</v>
      </c>
      <c r="G10" s="172">
        <v>0</v>
      </c>
      <c r="H10" s="173">
        <f>F10</f>
        <v>11.34</v>
      </c>
      <c r="I10" s="174">
        <f>H10*D10</f>
        <v>11.34</v>
      </c>
    </row>
    <row r="11" spans="1:9">
      <c r="A11" s="177" t="s">
        <v>317</v>
      </c>
      <c r="B11" s="178"/>
      <c r="C11" s="179"/>
      <c r="D11" s="180"/>
      <c r="E11" s="181"/>
      <c r="F11" s="181"/>
      <c r="G11" s="182"/>
      <c r="H11" s="181"/>
      <c r="I11" s="183">
        <f>SUM(I10:I10)</f>
        <v>11.34</v>
      </c>
    </row>
    <row r="12" spans="1:9">
      <c r="A12" s="184"/>
      <c r="B12" s="185"/>
      <c r="C12" s="186"/>
      <c r="D12" s="187"/>
      <c r="E12" s="188"/>
      <c r="F12" s="188"/>
      <c r="G12" s="189"/>
      <c r="H12" s="188"/>
      <c r="I12" s="190"/>
    </row>
    <row r="13" spans="1:9" ht="13.8">
      <c r="A13" s="128" t="s">
        <v>318</v>
      </c>
      <c r="B13" s="191"/>
      <c r="C13" s="192"/>
      <c r="D13" s="131"/>
      <c r="E13" s="132"/>
      <c r="F13" s="132"/>
      <c r="G13" s="133"/>
      <c r="H13" s="132" t="s">
        <v>319</v>
      </c>
      <c r="I13" s="134" t="s">
        <v>320</v>
      </c>
    </row>
    <row r="14" spans="1:9">
      <c r="A14" s="193" t="s">
        <v>321</v>
      </c>
      <c r="B14" s="194"/>
      <c r="C14" s="195"/>
      <c r="D14" s="196"/>
      <c r="E14" s="197"/>
      <c r="F14" s="197"/>
      <c r="G14" s="198"/>
      <c r="H14" s="197"/>
      <c r="I14" s="199"/>
    </row>
    <row r="15" spans="1:9">
      <c r="A15" s="202" t="s">
        <v>322</v>
      </c>
      <c r="B15" s="203"/>
      <c r="C15" s="195"/>
      <c r="D15" s="196"/>
      <c r="E15" s="197"/>
      <c r="F15" s="197"/>
      <c r="G15" s="198"/>
      <c r="H15" s="173">
        <v>90.43</v>
      </c>
      <c r="I15" s="199">
        <f>I7</f>
        <v>5.6334</v>
      </c>
    </row>
    <row r="16" spans="1:9">
      <c r="A16" s="202" t="s">
        <v>323</v>
      </c>
      <c r="B16" s="203"/>
      <c r="C16" s="195"/>
      <c r="D16" s="196"/>
      <c r="E16" s="197"/>
      <c r="F16" s="197"/>
      <c r="G16" s="198"/>
      <c r="H16" s="197"/>
      <c r="I16" s="199">
        <f>I11</f>
        <v>11.34</v>
      </c>
    </row>
    <row r="17" spans="1:9">
      <c r="A17" s="202" t="s">
        <v>324</v>
      </c>
      <c r="B17" s="203"/>
      <c r="C17" s="195"/>
      <c r="D17" s="196"/>
      <c r="E17" s="197"/>
      <c r="F17" s="197"/>
      <c r="G17" s="198"/>
      <c r="H17" s="197"/>
      <c r="I17" s="199">
        <v>0</v>
      </c>
    </row>
    <row r="18" spans="1:9">
      <c r="A18" s="202" t="s">
        <v>325</v>
      </c>
      <c r="B18" s="203"/>
      <c r="C18" s="195"/>
      <c r="D18" s="196"/>
      <c r="E18" s="197"/>
      <c r="F18" s="197"/>
      <c r="G18" s="198"/>
      <c r="H18" s="197"/>
      <c r="I18" s="199">
        <v>1</v>
      </c>
    </row>
    <row r="19" spans="1:9">
      <c r="A19" s="202" t="s">
        <v>326</v>
      </c>
      <c r="B19" s="203"/>
      <c r="C19" s="195"/>
      <c r="D19" s="196"/>
      <c r="E19" s="197"/>
      <c r="F19" s="197"/>
      <c r="G19" s="198"/>
      <c r="H19" s="197"/>
      <c r="I19" s="199">
        <f>I15+I17</f>
        <v>5.6334</v>
      </c>
    </row>
    <row r="20" spans="1:9">
      <c r="A20" s="431" t="s">
        <v>327</v>
      </c>
      <c r="B20" s="432"/>
      <c r="C20" s="195"/>
      <c r="D20" s="196"/>
      <c r="E20" s="197"/>
      <c r="F20" s="197"/>
      <c r="G20" s="198"/>
      <c r="H20" s="197"/>
      <c r="I20" s="199">
        <f>SUM(I15+I17)/I18</f>
        <v>5.6334</v>
      </c>
    </row>
    <row r="21" spans="1:9">
      <c r="A21" s="202" t="s">
        <v>328</v>
      </c>
      <c r="B21" s="203"/>
      <c r="C21" s="195"/>
      <c r="D21" s="196"/>
      <c r="E21" s="197"/>
      <c r="F21" s="197"/>
      <c r="G21" s="198"/>
      <c r="H21" s="197"/>
      <c r="I21" s="199">
        <f>I20+I16</f>
        <v>16.973399999999998</v>
      </c>
    </row>
    <row r="22" spans="1:9">
      <c r="A22" s="204" t="s">
        <v>329</v>
      </c>
      <c r="B22" s="205"/>
      <c r="C22" s="137"/>
      <c r="D22" s="206"/>
      <c r="E22" s="207"/>
      <c r="F22" s="207"/>
      <c r="G22" s="139"/>
      <c r="H22" s="206"/>
      <c r="I22" s="208"/>
    </row>
    <row r="23" spans="1:9" ht="13.8" thickBot="1">
      <c r="A23" s="209" t="s">
        <v>330</v>
      </c>
      <c r="B23" s="210"/>
      <c r="C23" s="211"/>
      <c r="D23" s="212"/>
      <c r="E23" s="213"/>
      <c r="F23" s="213"/>
      <c r="G23" s="214"/>
      <c r="H23" s="213"/>
      <c r="I23" s="215">
        <f>I22+I21</f>
        <v>16.973399999999998</v>
      </c>
    </row>
  </sheetData>
  <mergeCells count="5">
    <mergeCell ref="B1:F1"/>
    <mergeCell ref="G1:I1"/>
    <mergeCell ref="C2:I2"/>
    <mergeCell ref="A3:I3"/>
    <mergeCell ref="A20:B20"/>
  </mergeCells>
  <printOptions horizontalCentered="1"/>
  <pageMargins left="0.70866141732283472" right="0.51181102362204722" top="0.39370078740157483" bottom="0.47244094488188981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workbookViewId="0">
      <selection activeCell="L8" sqref="L8"/>
    </sheetView>
  </sheetViews>
  <sheetFormatPr defaultRowHeight="13.2"/>
  <cols>
    <col min="1" max="1" width="27.44140625" style="125" customWidth="1"/>
    <col min="2" max="2" width="7.88671875" style="125" bestFit="1" customWidth="1"/>
    <col min="3" max="3" width="8.88671875" style="125" customWidth="1"/>
    <col min="4" max="4" width="6.109375" style="125" bestFit="1" customWidth="1"/>
    <col min="5" max="5" width="7" style="125" bestFit="1" customWidth="1"/>
    <col min="6" max="8" width="7.6640625" style="125" bestFit="1" customWidth="1"/>
    <col min="9" max="9" width="10.33203125" style="125" customWidth="1"/>
    <col min="10" max="256" width="9.109375" style="125"/>
    <col min="257" max="257" width="27.44140625" style="125" customWidth="1"/>
    <col min="258" max="258" width="7.88671875" style="125" bestFit="1" customWidth="1"/>
    <col min="259" max="259" width="8.88671875" style="125" customWidth="1"/>
    <col min="260" max="260" width="6.109375" style="125" bestFit="1" customWidth="1"/>
    <col min="261" max="261" width="7" style="125" bestFit="1" customWidth="1"/>
    <col min="262" max="264" width="7.6640625" style="125" bestFit="1" customWidth="1"/>
    <col min="265" max="265" width="10.33203125" style="125" customWidth="1"/>
    <col min="266" max="512" width="9.109375" style="125"/>
    <col min="513" max="513" width="27.44140625" style="125" customWidth="1"/>
    <col min="514" max="514" width="7.88671875" style="125" bestFit="1" customWidth="1"/>
    <col min="515" max="515" width="8.88671875" style="125" customWidth="1"/>
    <col min="516" max="516" width="6.109375" style="125" bestFit="1" customWidth="1"/>
    <col min="517" max="517" width="7" style="125" bestFit="1" customWidth="1"/>
    <col min="518" max="520" width="7.6640625" style="125" bestFit="1" customWidth="1"/>
    <col min="521" max="521" width="10.33203125" style="125" customWidth="1"/>
    <col min="522" max="768" width="9.109375" style="125"/>
    <col min="769" max="769" width="27.44140625" style="125" customWidth="1"/>
    <col min="770" max="770" width="7.88671875" style="125" bestFit="1" customWidth="1"/>
    <col min="771" max="771" width="8.88671875" style="125" customWidth="1"/>
    <col min="772" max="772" width="6.109375" style="125" bestFit="1" customWidth="1"/>
    <col min="773" max="773" width="7" style="125" bestFit="1" customWidth="1"/>
    <col min="774" max="776" width="7.6640625" style="125" bestFit="1" customWidth="1"/>
    <col min="777" max="777" width="10.33203125" style="125" customWidth="1"/>
    <col min="778" max="1024" width="9.109375" style="125"/>
    <col min="1025" max="1025" width="27.44140625" style="125" customWidth="1"/>
    <col min="1026" max="1026" width="7.88671875" style="125" bestFit="1" customWidth="1"/>
    <col min="1027" max="1027" width="8.88671875" style="125" customWidth="1"/>
    <col min="1028" max="1028" width="6.109375" style="125" bestFit="1" customWidth="1"/>
    <col min="1029" max="1029" width="7" style="125" bestFit="1" customWidth="1"/>
    <col min="1030" max="1032" width="7.6640625" style="125" bestFit="1" customWidth="1"/>
    <col min="1033" max="1033" width="10.33203125" style="125" customWidth="1"/>
    <col min="1034" max="1280" width="9.109375" style="125"/>
    <col min="1281" max="1281" width="27.44140625" style="125" customWidth="1"/>
    <col min="1282" max="1282" width="7.88671875" style="125" bestFit="1" customWidth="1"/>
    <col min="1283" max="1283" width="8.88671875" style="125" customWidth="1"/>
    <col min="1284" max="1284" width="6.109375" style="125" bestFit="1" customWidth="1"/>
    <col min="1285" max="1285" width="7" style="125" bestFit="1" customWidth="1"/>
    <col min="1286" max="1288" width="7.6640625" style="125" bestFit="1" customWidth="1"/>
    <col min="1289" max="1289" width="10.33203125" style="125" customWidth="1"/>
    <col min="1290" max="1536" width="9.109375" style="125"/>
    <col min="1537" max="1537" width="27.44140625" style="125" customWidth="1"/>
    <col min="1538" max="1538" width="7.88671875" style="125" bestFit="1" customWidth="1"/>
    <col min="1539" max="1539" width="8.88671875" style="125" customWidth="1"/>
    <col min="1540" max="1540" width="6.109375" style="125" bestFit="1" customWidth="1"/>
    <col min="1541" max="1541" width="7" style="125" bestFit="1" customWidth="1"/>
    <col min="1542" max="1544" width="7.6640625" style="125" bestFit="1" customWidth="1"/>
    <col min="1545" max="1545" width="10.33203125" style="125" customWidth="1"/>
    <col min="1546" max="1792" width="9.109375" style="125"/>
    <col min="1793" max="1793" width="27.44140625" style="125" customWidth="1"/>
    <col min="1794" max="1794" width="7.88671875" style="125" bestFit="1" customWidth="1"/>
    <col min="1795" max="1795" width="8.88671875" style="125" customWidth="1"/>
    <col min="1796" max="1796" width="6.109375" style="125" bestFit="1" customWidth="1"/>
    <col min="1797" max="1797" width="7" style="125" bestFit="1" customWidth="1"/>
    <col min="1798" max="1800" width="7.6640625" style="125" bestFit="1" customWidth="1"/>
    <col min="1801" max="1801" width="10.33203125" style="125" customWidth="1"/>
    <col min="1802" max="2048" width="9.109375" style="125"/>
    <col min="2049" max="2049" width="27.44140625" style="125" customWidth="1"/>
    <col min="2050" max="2050" width="7.88671875" style="125" bestFit="1" customWidth="1"/>
    <col min="2051" max="2051" width="8.88671875" style="125" customWidth="1"/>
    <col min="2052" max="2052" width="6.109375" style="125" bestFit="1" customWidth="1"/>
    <col min="2053" max="2053" width="7" style="125" bestFit="1" customWidth="1"/>
    <col min="2054" max="2056" width="7.6640625" style="125" bestFit="1" customWidth="1"/>
    <col min="2057" max="2057" width="10.33203125" style="125" customWidth="1"/>
    <col min="2058" max="2304" width="9.109375" style="125"/>
    <col min="2305" max="2305" width="27.44140625" style="125" customWidth="1"/>
    <col min="2306" max="2306" width="7.88671875" style="125" bestFit="1" customWidth="1"/>
    <col min="2307" max="2307" width="8.88671875" style="125" customWidth="1"/>
    <col min="2308" max="2308" width="6.109375" style="125" bestFit="1" customWidth="1"/>
    <col min="2309" max="2309" width="7" style="125" bestFit="1" customWidth="1"/>
    <col min="2310" max="2312" width="7.6640625" style="125" bestFit="1" customWidth="1"/>
    <col min="2313" max="2313" width="10.33203125" style="125" customWidth="1"/>
    <col min="2314" max="2560" width="9.109375" style="125"/>
    <col min="2561" max="2561" width="27.44140625" style="125" customWidth="1"/>
    <col min="2562" max="2562" width="7.88671875" style="125" bestFit="1" customWidth="1"/>
    <col min="2563" max="2563" width="8.88671875" style="125" customWidth="1"/>
    <col min="2564" max="2564" width="6.109375" style="125" bestFit="1" customWidth="1"/>
    <col min="2565" max="2565" width="7" style="125" bestFit="1" customWidth="1"/>
    <col min="2566" max="2568" width="7.6640625" style="125" bestFit="1" customWidth="1"/>
    <col min="2569" max="2569" width="10.33203125" style="125" customWidth="1"/>
    <col min="2570" max="2816" width="9.109375" style="125"/>
    <col min="2817" max="2817" width="27.44140625" style="125" customWidth="1"/>
    <col min="2818" max="2818" width="7.88671875" style="125" bestFit="1" customWidth="1"/>
    <col min="2819" max="2819" width="8.88671875" style="125" customWidth="1"/>
    <col min="2820" max="2820" width="6.109375" style="125" bestFit="1" customWidth="1"/>
    <col min="2821" max="2821" width="7" style="125" bestFit="1" customWidth="1"/>
    <col min="2822" max="2824" width="7.6640625" style="125" bestFit="1" customWidth="1"/>
    <col min="2825" max="2825" width="10.33203125" style="125" customWidth="1"/>
    <col min="2826" max="3072" width="9.109375" style="125"/>
    <col min="3073" max="3073" width="27.44140625" style="125" customWidth="1"/>
    <col min="3074" max="3074" width="7.88671875" style="125" bestFit="1" customWidth="1"/>
    <col min="3075" max="3075" width="8.88671875" style="125" customWidth="1"/>
    <col min="3076" max="3076" width="6.109375" style="125" bestFit="1" customWidth="1"/>
    <col min="3077" max="3077" width="7" style="125" bestFit="1" customWidth="1"/>
    <col min="3078" max="3080" width="7.6640625" style="125" bestFit="1" customWidth="1"/>
    <col min="3081" max="3081" width="10.33203125" style="125" customWidth="1"/>
    <col min="3082" max="3328" width="9.109375" style="125"/>
    <col min="3329" max="3329" width="27.44140625" style="125" customWidth="1"/>
    <col min="3330" max="3330" width="7.88671875" style="125" bestFit="1" customWidth="1"/>
    <col min="3331" max="3331" width="8.88671875" style="125" customWidth="1"/>
    <col min="3332" max="3332" width="6.109375" style="125" bestFit="1" customWidth="1"/>
    <col min="3333" max="3333" width="7" style="125" bestFit="1" customWidth="1"/>
    <col min="3334" max="3336" width="7.6640625" style="125" bestFit="1" customWidth="1"/>
    <col min="3337" max="3337" width="10.33203125" style="125" customWidth="1"/>
    <col min="3338" max="3584" width="9.109375" style="125"/>
    <col min="3585" max="3585" width="27.44140625" style="125" customWidth="1"/>
    <col min="3586" max="3586" width="7.88671875" style="125" bestFit="1" customWidth="1"/>
    <col min="3587" max="3587" width="8.88671875" style="125" customWidth="1"/>
    <col min="3588" max="3588" width="6.109375" style="125" bestFit="1" customWidth="1"/>
    <col min="3589" max="3589" width="7" style="125" bestFit="1" customWidth="1"/>
    <col min="3590" max="3592" width="7.6640625" style="125" bestFit="1" customWidth="1"/>
    <col min="3593" max="3593" width="10.33203125" style="125" customWidth="1"/>
    <col min="3594" max="3840" width="9.109375" style="125"/>
    <col min="3841" max="3841" width="27.44140625" style="125" customWidth="1"/>
    <col min="3842" max="3842" width="7.88671875" style="125" bestFit="1" customWidth="1"/>
    <col min="3843" max="3843" width="8.88671875" style="125" customWidth="1"/>
    <col min="3844" max="3844" width="6.109375" style="125" bestFit="1" customWidth="1"/>
    <col min="3845" max="3845" width="7" style="125" bestFit="1" customWidth="1"/>
    <col min="3846" max="3848" width="7.6640625" style="125" bestFit="1" customWidth="1"/>
    <col min="3849" max="3849" width="10.33203125" style="125" customWidth="1"/>
    <col min="3850" max="4096" width="9.109375" style="125"/>
    <col min="4097" max="4097" width="27.44140625" style="125" customWidth="1"/>
    <col min="4098" max="4098" width="7.88671875" style="125" bestFit="1" customWidth="1"/>
    <col min="4099" max="4099" width="8.88671875" style="125" customWidth="1"/>
    <col min="4100" max="4100" width="6.109375" style="125" bestFit="1" customWidth="1"/>
    <col min="4101" max="4101" width="7" style="125" bestFit="1" customWidth="1"/>
    <col min="4102" max="4104" width="7.6640625" style="125" bestFit="1" customWidth="1"/>
    <col min="4105" max="4105" width="10.33203125" style="125" customWidth="1"/>
    <col min="4106" max="4352" width="9.109375" style="125"/>
    <col min="4353" max="4353" width="27.44140625" style="125" customWidth="1"/>
    <col min="4354" max="4354" width="7.88671875" style="125" bestFit="1" customWidth="1"/>
    <col min="4355" max="4355" width="8.88671875" style="125" customWidth="1"/>
    <col min="4356" max="4356" width="6.109375" style="125" bestFit="1" customWidth="1"/>
    <col min="4357" max="4357" width="7" style="125" bestFit="1" customWidth="1"/>
    <col min="4358" max="4360" width="7.6640625" style="125" bestFit="1" customWidth="1"/>
    <col min="4361" max="4361" width="10.33203125" style="125" customWidth="1"/>
    <col min="4362" max="4608" width="9.109375" style="125"/>
    <col min="4609" max="4609" width="27.44140625" style="125" customWidth="1"/>
    <col min="4610" max="4610" width="7.88671875" style="125" bestFit="1" customWidth="1"/>
    <col min="4611" max="4611" width="8.88671875" style="125" customWidth="1"/>
    <col min="4612" max="4612" width="6.109375" style="125" bestFit="1" customWidth="1"/>
    <col min="4613" max="4613" width="7" style="125" bestFit="1" customWidth="1"/>
    <col min="4614" max="4616" width="7.6640625" style="125" bestFit="1" customWidth="1"/>
    <col min="4617" max="4617" width="10.33203125" style="125" customWidth="1"/>
    <col min="4618" max="4864" width="9.109375" style="125"/>
    <col min="4865" max="4865" width="27.44140625" style="125" customWidth="1"/>
    <col min="4866" max="4866" width="7.88671875" style="125" bestFit="1" customWidth="1"/>
    <col min="4867" max="4867" width="8.88671875" style="125" customWidth="1"/>
    <col min="4868" max="4868" width="6.109375" style="125" bestFit="1" customWidth="1"/>
    <col min="4869" max="4869" width="7" style="125" bestFit="1" customWidth="1"/>
    <col min="4870" max="4872" width="7.6640625" style="125" bestFit="1" customWidth="1"/>
    <col min="4873" max="4873" width="10.33203125" style="125" customWidth="1"/>
    <col min="4874" max="5120" width="9.109375" style="125"/>
    <col min="5121" max="5121" width="27.44140625" style="125" customWidth="1"/>
    <col min="5122" max="5122" width="7.88671875" style="125" bestFit="1" customWidth="1"/>
    <col min="5123" max="5123" width="8.88671875" style="125" customWidth="1"/>
    <col min="5124" max="5124" width="6.109375" style="125" bestFit="1" customWidth="1"/>
    <col min="5125" max="5125" width="7" style="125" bestFit="1" customWidth="1"/>
    <col min="5126" max="5128" width="7.6640625" style="125" bestFit="1" customWidth="1"/>
    <col min="5129" max="5129" width="10.33203125" style="125" customWidth="1"/>
    <col min="5130" max="5376" width="9.109375" style="125"/>
    <col min="5377" max="5377" width="27.44140625" style="125" customWidth="1"/>
    <col min="5378" max="5378" width="7.88671875" style="125" bestFit="1" customWidth="1"/>
    <col min="5379" max="5379" width="8.88671875" style="125" customWidth="1"/>
    <col min="5380" max="5380" width="6.109375" style="125" bestFit="1" customWidth="1"/>
    <col min="5381" max="5381" width="7" style="125" bestFit="1" customWidth="1"/>
    <col min="5382" max="5384" width="7.6640625" style="125" bestFit="1" customWidth="1"/>
    <col min="5385" max="5385" width="10.33203125" style="125" customWidth="1"/>
    <col min="5386" max="5632" width="9.109375" style="125"/>
    <col min="5633" max="5633" width="27.44140625" style="125" customWidth="1"/>
    <col min="5634" max="5634" width="7.88671875" style="125" bestFit="1" customWidth="1"/>
    <col min="5635" max="5635" width="8.88671875" style="125" customWidth="1"/>
    <col min="5636" max="5636" width="6.109375" style="125" bestFit="1" customWidth="1"/>
    <col min="5637" max="5637" width="7" style="125" bestFit="1" customWidth="1"/>
    <col min="5638" max="5640" width="7.6640625" style="125" bestFit="1" customWidth="1"/>
    <col min="5641" max="5641" width="10.33203125" style="125" customWidth="1"/>
    <col min="5642" max="5888" width="9.109375" style="125"/>
    <col min="5889" max="5889" width="27.44140625" style="125" customWidth="1"/>
    <col min="5890" max="5890" width="7.88671875" style="125" bestFit="1" customWidth="1"/>
    <col min="5891" max="5891" width="8.88671875" style="125" customWidth="1"/>
    <col min="5892" max="5892" width="6.109375" style="125" bestFit="1" customWidth="1"/>
    <col min="5893" max="5893" width="7" style="125" bestFit="1" customWidth="1"/>
    <col min="5894" max="5896" width="7.6640625" style="125" bestFit="1" customWidth="1"/>
    <col min="5897" max="5897" width="10.33203125" style="125" customWidth="1"/>
    <col min="5898" max="6144" width="9.109375" style="125"/>
    <col min="6145" max="6145" width="27.44140625" style="125" customWidth="1"/>
    <col min="6146" max="6146" width="7.88671875" style="125" bestFit="1" customWidth="1"/>
    <col min="6147" max="6147" width="8.88671875" style="125" customWidth="1"/>
    <col min="6148" max="6148" width="6.109375" style="125" bestFit="1" customWidth="1"/>
    <col min="6149" max="6149" width="7" style="125" bestFit="1" customWidth="1"/>
    <col min="6150" max="6152" width="7.6640625" style="125" bestFit="1" customWidth="1"/>
    <col min="6153" max="6153" width="10.33203125" style="125" customWidth="1"/>
    <col min="6154" max="6400" width="9.109375" style="125"/>
    <col min="6401" max="6401" width="27.44140625" style="125" customWidth="1"/>
    <col min="6402" max="6402" width="7.88671875" style="125" bestFit="1" customWidth="1"/>
    <col min="6403" max="6403" width="8.88671875" style="125" customWidth="1"/>
    <col min="6404" max="6404" width="6.109375" style="125" bestFit="1" customWidth="1"/>
    <col min="6405" max="6405" width="7" style="125" bestFit="1" customWidth="1"/>
    <col min="6406" max="6408" width="7.6640625" style="125" bestFit="1" customWidth="1"/>
    <col min="6409" max="6409" width="10.33203125" style="125" customWidth="1"/>
    <col min="6410" max="6656" width="9.109375" style="125"/>
    <col min="6657" max="6657" width="27.44140625" style="125" customWidth="1"/>
    <col min="6658" max="6658" width="7.88671875" style="125" bestFit="1" customWidth="1"/>
    <col min="6659" max="6659" width="8.88671875" style="125" customWidth="1"/>
    <col min="6660" max="6660" width="6.109375" style="125" bestFit="1" customWidth="1"/>
    <col min="6661" max="6661" width="7" style="125" bestFit="1" customWidth="1"/>
    <col min="6662" max="6664" width="7.6640625" style="125" bestFit="1" customWidth="1"/>
    <col min="6665" max="6665" width="10.33203125" style="125" customWidth="1"/>
    <col min="6666" max="6912" width="9.109375" style="125"/>
    <col min="6913" max="6913" width="27.44140625" style="125" customWidth="1"/>
    <col min="6914" max="6914" width="7.88671875" style="125" bestFit="1" customWidth="1"/>
    <col min="6915" max="6915" width="8.88671875" style="125" customWidth="1"/>
    <col min="6916" max="6916" width="6.109375" style="125" bestFit="1" customWidth="1"/>
    <col min="6917" max="6917" width="7" style="125" bestFit="1" customWidth="1"/>
    <col min="6918" max="6920" width="7.6640625" style="125" bestFit="1" customWidth="1"/>
    <col min="6921" max="6921" width="10.33203125" style="125" customWidth="1"/>
    <col min="6922" max="7168" width="9.109375" style="125"/>
    <col min="7169" max="7169" width="27.44140625" style="125" customWidth="1"/>
    <col min="7170" max="7170" width="7.88671875" style="125" bestFit="1" customWidth="1"/>
    <col min="7171" max="7171" width="8.88671875" style="125" customWidth="1"/>
    <col min="7172" max="7172" width="6.109375" style="125" bestFit="1" customWidth="1"/>
    <col min="7173" max="7173" width="7" style="125" bestFit="1" customWidth="1"/>
    <col min="7174" max="7176" width="7.6640625" style="125" bestFit="1" customWidth="1"/>
    <col min="7177" max="7177" width="10.33203125" style="125" customWidth="1"/>
    <col min="7178" max="7424" width="9.109375" style="125"/>
    <col min="7425" max="7425" width="27.44140625" style="125" customWidth="1"/>
    <col min="7426" max="7426" width="7.88671875" style="125" bestFit="1" customWidth="1"/>
    <col min="7427" max="7427" width="8.88671875" style="125" customWidth="1"/>
    <col min="7428" max="7428" width="6.109375" style="125" bestFit="1" customWidth="1"/>
    <col min="7429" max="7429" width="7" style="125" bestFit="1" customWidth="1"/>
    <col min="7430" max="7432" width="7.6640625" style="125" bestFit="1" customWidth="1"/>
    <col min="7433" max="7433" width="10.33203125" style="125" customWidth="1"/>
    <col min="7434" max="7680" width="9.109375" style="125"/>
    <col min="7681" max="7681" width="27.44140625" style="125" customWidth="1"/>
    <col min="7682" max="7682" width="7.88671875" style="125" bestFit="1" customWidth="1"/>
    <col min="7683" max="7683" width="8.88671875" style="125" customWidth="1"/>
    <col min="7684" max="7684" width="6.109375" style="125" bestFit="1" customWidth="1"/>
    <col min="7685" max="7685" width="7" style="125" bestFit="1" customWidth="1"/>
    <col min="7686" max="7688" width="7.6640625" style="125" bestFit="1" customWidth="1"/>
    <col min="7689" max="7689" width="10.33203125" style="125" customWidth="1"/>
    <col min="7690" max="7936" width="9.109375" style="125"/>
    <col min="7937" max="7937" width="27.44140625" style="125" customWidth="1"/>
    <col min="7938" max="7938" width="7.88671875" style="125" bestFit="1" customWidth="1"/>
    <col min="7939" max="7939" width="8.88671875" style="125" customWidth="1"/>
    <col min="7940" max="7940" width="6.109375" style="125" bestFit="1" customWidth="1"/>
    <col min="7941" max="7941" width="7" style="125" bestFit="1" customWidth="1"/>
    <col min="7942" max="7944" width="7.6640625" style="125" bestFit="1" customWidth="1"/>
    <col min="7945" max="7945" width="10.33203125" style="125" customWidth="1"/>
    <col min="7946" max="8192" width="9.109375" style="125"/>
    <col min="8193" max="8193" width="27.44140625" style="125" customWidth="1"/>
    <col min="8194" max="8194" width="7.88671875" style="125" bestFit="1" customWidth="1"/>
    <col min="8195" max="8195" width="8.88671875" style="125" customWidth="1"/>
    <col min="8196" max="8196" width="6.109375" style="125" bestFit="1" customWidth="1"/>
    <col min="8197" max="8197" width="7" style="125" bestFit="1" customWidth="1"/>
    <col min="8198" max="8200" width="7.6640625" style="125" bestFit="1" customWidth="1"/>
    <col min="8201" max="8201" width="10.33203125" style="125" customWidth="1"/>
    <col min="8202" max="8448" width="9.109375" style="125"/>
    <col min="8449" max="8449" width="27.44140625" style="125" customWidth="1"/>
    <col min="8450" max="8450" width="7.88671875" style="125" bestFit="1" customWidth="1"/>
    <col min="8451" max="8451" width="8.88671875" style="125" customWidth="1"/>
    <col min="8452" max="8452" width="6.109375" style="125" bestFit="1" customWidth="1"/>
    <col min="8453" max="8453" width="7" style="125" bestFit="1" customWidth="1"/>
    <col min="8454" max="8456" width="7.6640625" style="125" bestFit="1" customWidth="1"/>
    <col min="8457" max="8457" width="10.33203125" style="125" customWidth="1"/>
    <col min="8458" max="8704" width="9.109375" style="125"/>
    <col min="8705" max="8705" width="27.44140625" style="125" customWidth="1"/>
    <col min="8706" max="8706" width="7.88671875" style="125" bestFit="1" customWidth="1"/>
    <col min="8707" max="8707" width="8.88671875" style="125" customWidth="1"/>
    <col min="8708" max="8708" width="6.109375" style="125" bestFit="1" customWidth="1"/>
    <col min="8709" max="8709" width="7" style="125" bestFit="1" customWidth="1"/>
    <col min="8710" max="8712" width="7.6640625" style="125" bestFit="1" customWidth="1"/>
    <col min="8713" max="8713" width="10.33203125" style="125" customWidth="1"/>
    <col min="8714" max="8960" width="9.109375" style="125"/>
    <col min="8961" max="8961" width="27.44140625" style="125" customWidth="1"/>
    <col min="8962" max="8962" width="7.88671875" style="125" bestFit="1" customWidth="1"/>
    <col min="8963" max="8963" width="8.88671875" style="125" customWidth="1"/>
    <col min="8964" max="8964" width="6.109375" style="125" bestFit="1" customWidth="1"/>
    <col min="8965" max="8965" width="7" style="125" bestFit="1" customWidth="1"/>
    <col min="8966" max="8968" width="7.6640625" style="125" bestFit="1" customWidth="1"/>
    <col min="8969" max="8969" width="10.33203125" style="125" customWidth="1"/>
    <col min="8970" max="9216" width="9.109375" style="125"/>
    <col min="9217" max="9217" width="27.44140625" style="125" customWidth="1"/>
    <col min="9218" max="9218" width="7.88671875" style="125" bestFit="1" customWidth="1"/>
    <col min="9219" max="9219" width="8.88671875" style="125" customWidth="1"/>
    <col min="9220" max="9220" width="6.109375" style="125" bestFit="1" customWidth="1"/>
    <col min="9221" max="9221" width="7" style="125" bestFit="1" customWidth="1"/>
    <col min="9222" max="9224" width="7.6640625" style="125" bestFit="1" customWidth="1"/>
    <col min="9225" max="9225" width="10.33203125" style="125" customWidth="1"/>
    <col min="9226" max="9472" width="9.109375" style="125"/>
    <col min="9473" max="9473" width="27.44140625" style="125" customWidth="1"/>
    <col min="9474" max="9474" width="7.88671875" style="125" bestFit="1" customWidth="1"/>
    <col min="9475" max="9475" width="8.88671875" style="125" customWidth="1"/>
    <col min="9476" max="9476" width="6.109375" style="125" bestFit="1" customWidth="1"/>
    <col min="9477" max="9477" width="7" style="125" bestFit="1" customWidth="1"/>
    <col min="9478" max="9480" width="7.6640625" style="125" bestFit="1" customWidth="1"/>
    <col min="9481" max="9481" width="10.33203125" style="125" customWidth="1"/>
    <col min="9482" max="9728" width="9.109375" style="125"/>
    <col min="9729" max="9729" width="27.44140625" style="125" customWidth="1"/>
    <col min="9730" max="9730" width="7.88671875" style="125" bestFit="1" customWidth="1"/>
    <col min="9731" max="9731" width="8.88671875" style="125" customWidth="1"/>
    <col min="9732" max="9732" width="6.109375" style="125" bestFit="1" customWidth="1"/>
    <col min="9733" max="9733" width="7" style="125" bestFit="1" customWidth="1"/>
    <col min="9734" max="9736" width="7.6640625" style="125" bestFit="1" customWidth="1"/>
    <col min="9737" max="9737" width="10.33203125" style="125" customWidth="1"/>
    <col min="9738" max="9984" width="9.109375" style="125"/>
    <col min="9985" max="9985" width="27.44140625" style="125" customWidth="1"/>
    <col min="9986" max="9986" width="7.88671875" style="125" bestFit="1" customWidth="1"/>
    <col min="9987" max="9987" width="8.88671875" style="125" customWidth="1"/>
    <col min="9988" max="9988" width="6.109375" style="125" bestFit="1" customWidth="1"/>
    <col min="9989" max="9989" width="7" style="125" bestFit="1" customWidth="1"/>
    <col min="9990" max="9992" width="7.6640625" style="125" bestFit="1" customWidth="1"/>
    <col min="9993" max="9993" width="10.33203125" style="125" customWidth="1"/>
    <col min="9994" max="10240" width="9.109375" style="125"/>
    <col min="10241" max="10241" width="27.44140625" style="125" customWidth="1"/>
    <col min="10242" max="10242" width="7.88671875" style="125" bestFit="1" customWidth="1"/>
    <col min="10243" max="10243" width="8.88671875" style="125" customWidth="1"/>
    <col min="10244" max="10244" width="6.109375" style="125" bestFit="1" customWidth="1"/>
    <col min="10245" max="10245" width="7" style="125" bestFit="1" customWidth="1"/>
    <col min="10246" max="10248" width="7.6640625" style="125" bestFit="1" customWidth="1"/>
    <col min="10249" max="10249" width="10.33203125" style="125" customWidth="1"/>
    <col min="10250" max="10496" width="9.109375" style="125"/>
    <col min="10497" max="10497" width="27.44140625" style="125" customWidth="1"/>
    <col min="10498" max="10498" width="7.88671875" style="125" bestFit="1" customWidth="1"/>
    <col min="10499" max="10499" width="8.88671875" style="125" customWidth="1"/>
    <col min="10500" max="10500" width="6.109375" style="125" bestFit="1" customWidth="1"/>
    <col min="10501" max="10501" width="7" style="125" bestFit="1" customWidth="1"/>
    <col min="10502" max="10504" width="7.6640625" style="125" bestFit="1" customWidth="1"/>
    <col min="10505" max="10505" width="10.33203125" style="125" customWidth="1"/>
    <col min="10506" max="10752" width="9.109375" style="125"/>
    <col min="10753" max="10753" width="27.44140625" style="125" customWidth="1"/>
    <col min="10754" max="10754" width="7.88671875" style="125" bestFit="1" customWidth="1"/>
    <col min="10755" max="10755" width="8.88671875" style="125" customWidth="1"/>
    <col min="10756" max="10756" width="6.109375" style="125" bestFit="1" customWidth="1"/>
    <col min="10757" max="10757" width="7" style="125" bestFit="1" customWidth="1"/>
    <col min="10758" max="10760" width="7.6640625" style="125" bestFit="1" customWidth="1"/>
    <col min="10761" max="10761" width="10.33203125" style="125" customWidth="1"/>
    <col min="10762" max="11008" width="9.109375" style="125"/>
    <col min="11009" max="11009" width="27.44140625" style="125" customWidth="1"/>
    <col min="11010" max="11010" width="7.88671875" style="125" bestFit="1" customWidth="1"/>
    <col min="11011" max="11011" width="8.88671875" style="125" customWidth="1"/>
    <col min="11012" max="11012" width="6.109375" style="125" bestFit="1" customWidth="1"/>
    <col min="11013" max="11013" width="7" style="125" bestFit="1" customWidth="1"/>
    <col min="11014" max="11016" width="7.6640625" style="125" bestFit="1" customWidth="1"/>
    <col min="11017" max="11017" width="10.33203125" style="125" customWidth="1"/>
    <col min="11018" max="11264" width="9.109375" style="125"/>
    <col min="11265" max="11265" width="27.44140625" style="125" customWidth="1"/>
    <col min="11266" max="11266" width="7.88671875" style="125" bestFit="1" customWidth="1"/>
    <col min="11267" max="11267" width="8.88671875" style="125" customWidth="1"/>
    <col min="11268" max="11268" width="6.109375" style="125" bestFit="1" customWidth="1"/>
    <col min="11269" max="11269" width="7" style="125" bestFit="1" customWidth="1"/>
    <col min="11270" max="11272" width="7.6640625" style="125" bestFit="1" customWidth="1"/>
    <col min="11273" max="11273" width="10.33203125" style="125" customWidth="1"/>
    <col min="11274" max="11520" width="9.109375" style="125"/>
    <col min="11521" max="11521" width="27.44140625" style="125" customWidth="1"/>
    <col min="11522" max="11522" width="7.88671875" style="125" bestFit="1" customWidth="1"/>
    <col min="11523" max="11523" width="8.88671875" style="125" customWidth="1"/>
    <col min="11524" max="11524" width="6.109375" style="125" bestFit="1" customWidth="1"/>
    <col min="11525" max="11525" width="7" style="125" bestFit="1" customWidth="1"/>
    <col min="11526" max="11528" width="7.6640625" style="125" bestFit="1" customWidth="1"/>
    <col min="11529" max="11529" width="10.33203125" style="125" customWidth="1"/>
    <col min="11530" max="11776" width="9.109375" style="125"/>
    <col min="11777" max="11777" width="27.44140625" style="125" customWidth="1"/>
    <col min="11778" max="11778" width="7.88671875" style="125" bestFit="1" customWidth="1"/>
    <col min="11779" max="11779" width="8.88671875" style="125" customWidth="1"/>
    <col min="11780" max="11780" width="6.109375" style="125" bestFit="1" customWidth="1"/>
    <col min="11781" max="11781" width="7" style="125" bestFit="1" customWidth="1"/>
    <col min="11782" max="11784" width="7.6640625" style="125" bestFit="1" customWidth="1"/>
    <col min="11785" max="11785" width="10.33203125" style="125" customWidth="1"/>
    <col min="11786" max="12032" width="9.109375" style="125"/>
    <col min="12033" max="12033" width="27.44140625" style="125" customWidth="1"/>
    <col min="12034" max="12034" width="7.88671875" style="125" bestFit="1" customWidth="1"/>
    <col min="12035" max="12035" width="8.88671875" style="125" customWidth="1"/>
    <col min="12036" max="12036" width="6.109375" style="125" bestFit="1" customWidth="1"/>
    <col min="12037" max="12037" width="7" style="125" bestFit="1" customWidth="1"/>
    <col min="12038" max="12040" width="7.6640625" style="125" bestFit="1" customWidth="1"/>
    <col min="12041" max="12041" width="10.33203125" style="125" customWidth="1"/>
    <col min="12042" max="12288" width="9.109375" style="125"/>
    <col min="12289" max="12289" width="27.44140625" style="125" customWidth="1"/>
    <col min="12290" max="12290" width="7.88671875" style="125" bestFit="1" customWidth="1"/>
    <col min="12291" max="12291" width="8.88671875" style="125" customWidth="1"/>
    <col min="12292" max="12292" width="6.109375" style="125" bestFit="1" customWidth="1"/>
    <col min="12293" max="12293" width="7" style="125" bestFit="1" customWidth="1"/>
    <col min="12294" max="12296" width="7.6640625" style="125" bestFit="1" customWidth="1"/>
    <col min="12297" max="12297" width="10.33203125" style="125" customWidth="1"/>
    <col min="12298" max="12544" width="9.109375" style="125"/>
    <col min="12545" max="12545" width="27.44140625" style="125" customWidth="1"/>
    <col min="12546" max="12546" width="7.88671875" style="125" bestFit="1" customWidth="1"/>
    <col min="12547" max="12547" width="8.88671875" style="125" customWidth="1"/>
    <col min="12548" max="12548" width="6.109375" style="125" bestFit="1" customWidth="1"/>
    <col min="12549" max="12549" width="7" style="125" bestFit="1" customWidth="1"/>
    <col min="12550" max="12552" width="7.6640625" style="125" bestFit="1" customWidth="1"/>
    <col min="12553" max="12553" width="10.33203125" style="125" customWidth="1"/>
    <col min="12554" max="12800" width="9.109375" style="125"/>
    <col min="12801" max="12801" width="27.44140625" style="125" customWidth="1"/>
    <col min="12802" max="12802" width="7.88671875" style="125" bestFit="1" customWidth="1"/>
    <col min="12803" max="12803" width="8.88671875" style="125" customWidth="1"/>
    <col min="12804" max="12804" width="6.109375" style="125" bestFit="1" customWidth="1"/>
    <col min="12805" max="12805" width="7" style="125" bestFit="1" customWidth="1"/>
    <col min="12806" max="12808" width="7.6640625" style="125" bestFit="1" customWidth="1"/>
    <col min="12809" max="12809" width="10.33203125" style="125" customWidth="1"/>
    <col min="12810" max="13056" width="9.109375" style="125"/>
    <col min="13057" max="13057" width="27.44140625" style="125" customWidth="1"/>
    <col min="13058" max="13058" width="7.88671875" style="125" bestFit="1" customWidth="1"/>
    <col min="13059" max="13059" width="8.88671875" style="125" customWidth="1"/>
    <col min="13060" max="13060" width="6.109375" style="125" bestFit="1" customWidth="1"/>
    <col min="13061" max="13061" width="7" style="125" bestFit="1" customWidth="1"/>
    <col min="13062" max="13064" width="7.6640625" style="125" bestFit="1" customWidth="1"/>
    <col min="13065" max="13065" width="10.33203125" style="125" customWidth="1"/>
    <col min="13066" max="13312" width="9.109375" style="125"/>
    <col min="13313" max="13313" width="27.44140625" style="125" customWidth="1"/>
    <col min="13314" max="13314" width="7.88671875" style="125" bestFit="1" customWidth="1"/>
    <col min="13315" max="13315" width="8.88671875" style="125" customWidth="1"/>
    <col min="13316" max="13316" width="6.109375" style="125" bestFit="1" customWidth="1"/>
    <col min="13317" max="13317" width="7" style="125" bestFit="1" customWidth="1"/>
    <col min="13318" max="13320" width="7.6640625" style="125" bestFit="1" customWidth="1"/>
    <col min="13321" max="13321" width="10.33203125" style="125" customWidth="1"/>
    <col min="13322" max="13568" width="9.109375" style="125"/>
    <col min="13569" max="13569" width="27.44140625" style="125" customWidth="1"/>
    <col min="13570" max="13570" width="7.88671875" style="125" bestFit="1" customWidth="1"/>
    <col min="13571" max="13571" width="8.88671875" style="125" customWidth="1"/>
    <col min="13572" max="13572" width="6.109375" style="125" bestFit="1" customWidth="1"/>
    <col min="13573" max="13573" width="7" style="125" bestFit="1" customWidth="1"/>
    <col min="13574" max="13576" width="7.6640625" style="125" bestFit="1" customWidth="1"/>
    <col min="13577" max="13577" width="10.33203125" style="125" customWidth="1"/>
    <col min="13578" max="13824" width="9.109375" style="125"/>
    <col min="13825" max="13825" width="27.44140625" style="125" customWidth="1"/>
    <col min="13826" max="13826" width="7.88671875" style="125" bestFit="1" customWidth="1"/>
    <col min="13827" max="13827" width="8.88671875" style="125" customWidth="1"/>
    <col min="13828" max="13828" width="6.109375" style="125" bestFit="1" customWidth="1"/>
    <col min="13829" max="13829" width="7" style="125" bestFit="1" customWidth="1"/>
    <col min="13830" max="13832" width="7.6640625" style="125" bestFit="1" customWidth="1"/>
    <col min="13833" max="13833" width="10.33203125" style="125" customWidth="1"/>
    <col min="13834" max="14080" width="9.109375" style="125"/>
    <col min="14081" max="14081" width="27.44140625" style="125" customWidth="1"/>
    <col min="14082" max="14082" width="7.88671875" style="125" bestFit="1" customWidth="1"/>
    <col min="14083" max="14083" width="8.88671875" style="125" customWidth="1"/>
    <col min="14084" max="14084" width="6.109375" style="125" bestFit="1" customWidth="1"/>
    <col min="14085" max="14085" width="7" style="125" bestFit="1" customWidth="1"/>
    <col min="14086" max="14088" width="7.6640625" style="125" bestFit="1" customWidth="1"/>
    <col min="14089" max="14089" width="10.33203125" style="125" customWidth="1"/>
    <col min="14090" max="14336" width="9.109375" style="125"/>
    <col min="14337" max="14337" width="27.44140625" style="125" customWidth="1"/>
    <col min="14338" max="14338" width="7.88671875" style="125" bestFit="1" customWidth="1"/>
    <col min="14339" max="14339" width="8.88671875" style="125" customWidth="1"/>
    <col min="14340" max="14340" width="6.109375" style="125" bestFit="1" customWidth="1"/>
    <col min="14341" max="14341" width="7" style="125" bestFit="1" customWidth="1"/>
    <col min="14342" max="14344" width="7.6640625" style="125" bestFit="1" customWidth="1"/>
    <col min="14345" max="14345" width="10.33203125" style="125" customWidth="1"/>
    <col min="14346" max="14592" width="9.109375" style="125"/>
    <col min="14593" max="14593" width="27.44140625" style="125" customWidth="1"/>
    <col min="14594" max="14594" width="7.88671875" style="125" bestFit="1" customWidth="1"/>
    <col min="14595" max="14595" width="8.88671875" style="125" customWidth="1"/>
    <col min="14596" max="14596" width="6.109375" style="125" bestFit="1" customWidth="1"/>
    <col min="14597" max="14597" width="7" style="125" bestFit="1" customWidth="1"/>
    <col min="14598" max="14600" width="7.6640625" style="125" bestFit="1" customWidth="1"/>
    <col min="14601" max="14601" width="10.33203125" style="125" customWidth="1"/>
    <col min="14602" max="14848" width="9.109375" style="125"/>
    <col min="14849" max="14849" width="27.44140625" style="125" customWidth="1"/>
    <col min="14850" max="14850" width="7.88671875" style="125" bestFit="1" customWidth="1"/>
    <col min="14851" max="14851" width="8.88671875" style="125" customWidth="1"/>
    <col min="14852" max="14852" width="6.109375" style="125" bestFit="1" customWidth="1"/>
    <col min="14853" max="14853" width="7" style="125" bestFit="1" customWidth="1"/>
    <col min="14854" max="14856" width="7.6640625" style="125" bestFit="1" customWidth="1"/>
    <col min="14857" max="14857" width="10.33203125" style="125" customWidth="1"/>
    <col min="14858" max="15104" width="9.109375" style="125"/>
    <col min="15105" max="15105" width="27.44140625" style="125" customWidth="1"/>
    <col min="15106" max="15106" width="7.88671875" style="125" bestFit="1" customWidth="1"/>
    <col min="15107" max="15107" width="8.88671875" style="125" customWidth="1"/>
    <col min="15108" max="15108" width="6.109375" style="125" bestFit="1" customWidth="1"/>
    <col min="15109" max="15109" width="7" style="125" bestFit="1" customWidth="1"/>
    <col min="15110" max="15112" width="7.6640625" style="125" bestFit="1" customWidth="1"/>
    <col min="15113" max="15113" width="10.33203125" style="125" customWidth="1"/>
    <col min="15114" max="15360" width="9.109375" style="125"/>
    <col min="15361" max="15361" width="27.44140625" style="125" customWidth="1"/>
    <col min="15362" max="15362" width="7.88671875" style="125" bestFit="1" customWidth="1"/>
    <col min="15363" max="15363" width="8.88671875" style="125" customWidth="1"/>
    <col min="15364" max="15364" width="6.109375" style="125" bestFit="1" customWidth="1"/>
    <col min="15365" max="15365" width="7" style="125" bestFit="1" customWidth="1"/>
    <col min="15366" max="15368" width="7.6640625" style="125" bestFit="1" customWidth="1"/>
    <col min="15369" max="15369" width="10.33203125" style="125" customWidth="1"/>
    <col min="15370" max="15616" width="9.109375" style="125"/>
    <col min="15617" max="15617" width="27.44140625" style="125" customWidth="1"/>
    <col min="15618" max="15618" width="7.88671875" style="125" bestFit="1" customWidth="1"/>
    <col min="15619" max="15619" width="8.88671875" style="125" customWidth="1"/>
    <col min="15620" max="15620" width="6.109375" style="125" bestFit="1" customWidth="1"/>
    <col min="15621" max="15621" width="7" style="125" bestFit="1" customWidth="1"/>
    <col min="15622" max="15624" width="7.6640625" style="125" bestFit="1" customWidth="1"/>
    <col min="15625" max="15625" width="10.33203125" style="125" customWidth="1"/>
    <col min="15626" max="15872" width="9.109375" style="125"/>
    <col min="15873" max="15873" width="27.44140625" style="125" customWidth="1"/>
    <col min="15874" max="15874" width="7.88671875" style="125" bestFit="1" customWidth="1"/>
    <col min="15875" max="15875" width="8.88671875" style="125" customWidth="1"/>
    <col min="15876" max="15876" width="6.109375" style="125" bestFit="1" customWidth="1"/>
    <col min="15877" max="15877" width="7" style="125" bestFit="1" customWidth="1"/>
    <col min="15878" max="15880" width="7.6640625" style="125" bestFit="1" customWidth="1"/>
    <col min="15881" max="15881" width="10.33203125" style="125" customWidth="1"/>
    <col min="15882" max="16128" width="9.109375" style="125"/>
    <col min="16129" max="16129" width="27.44140625" style="125" customWidth="1"/>
    <col min="16130" max="16130" width="7.88671875" style="125" bestFit="1" customWidth="1"/>
    <col min="16131" max="16131" width="8.88671875" style="125" customWidth="1"/>
    <col min="16132" max="16132" width="6.109375" style="125" bestFit="1" customWidth="1"/>
    <col min="16133" max="16133" width="7" style="125" bestFit="1" customWidth="1"/>
    <col min="16134" max="16136" width="7.6640625" style="125" bestFit="1" customWidth="1"/>
    <col min="16137" max="16137" width="10.33203125" style="125" customWidth="1"/>
    <col min="16138" max="16384" width="9.109375" style="125"/>
  </cols>
  <sheetData>
    <row r="1" spans="1:9" ht="91.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41.25" customHeight="1" thickBot="1">
      <c r="A2" s="126" t="s">
        <v>355</v>
      </c>
      <c r="B2" s="127" t="s">
        <v>132</v>
      </c>
      <c r="C2" s="426" t="s">
        <v>295</v>
      </c>
      <c r="D2" s="426"/>
      <c r="E2" s="426"/>
      <c r="F2" s="426"/>
      <c r="G2" s="426"/>
      <c r="H2" s="426"/>
      <c r="I2" s="427"/>
    </row>
    <row r="3" spans="1:9" ht="12.75" customHeight="1">
      <c r="A3" s="428"/>
      <c r="B3" s="429"/>
      <c r="C3" s="429"/>
      <c r="D3" s="429"/>
      <c r="E3" s="429"/>
      <c r="F3" s="429"/>
      <c r="G3" s="429"/>
      <c r="H3" s="429"/>
      <c r="I3" s="430"/>
    </row>
    <row r="4" spans="1:9" ht="13.8">
      <c r="A4" s="128" t="s">
        <v>298</v>
      </c>
      <c r="B4" s="129" t="s">
        <v>299</v>
      </c>
      <c r="C4" s="130" t="s">
        <v>300</v>
      </c>
      <c r="D4" s="131" t="s">
        <v>301</v>
      </c>
      <c r="E4" s="132" t="s">
        <v>302</v>
      </c>
      <c r="F4" s="132" t="s">
        <v>303</v>
      </c>
      <c r="G4" s="133" t="s">
        <v>304</v>
      </c>
      <c r="H4" s="132" t="s">
        <v>305</v>
      </c>
      <c r="I4" s="134" t="s">
        <v>306</v>
      </c>
    </row>
    <row r="5" spans="1:9">
      <c r="A5" s="135" t="s">
        <v>307</v>
      </c>
      <c r="B5" s="136"/>
      <c r="C5" s="137"/>
      <c r="D5" s="138"/>
      <c r="E5" s="139"/>
      <c r="F5" s="139"/>
      <c r="G5" s="139"/>
      <c r="H5" s="139"/>
      <c r="I5" s="140"/>
    </row>
    <row r="6" spans="1:9">
      <c r="A6" s="141" t="s">
        <v>310</v>
      </c>
      <c r="B6" s="142" t="s">
        <v>309</v>
      </c>
      <c r="C6" s="143">
        <v>2436</v>
      </c>
      <c r="D6" s="144">
        <v>0.41</v>
      </c>
      <c r="E6" s="145">
        <v>1</v>
      </c>
      <c r="F6" s="145">
        <v>13.74</v>
      </c>
      <c r="G6" s="146">
        <v>0</v>
      </c>
      <c r="H6" s="145">
        <f>F6</f>
        <v>13.74</v>
      </c>
      <c r="I6" s="147">
        <f>H6*D6</f>
        <v>5.6334</v>
      </c>
    </row>
    <row r="7" spans="1:9">
      <c r="A7" s="148" t="s">
        <v>311</v>
      </c>
      <c r="B7" s="149"/>
      <c r="C7" s="150"/>
      <c r="D7" s="151"/>
      <c r="E7" s="152"/>
      <c r="F7" s="152"/>
      <c r="G7" s="153"/>
      <c r="H7" s="152"/>
      <c r="I7" s="154">
        <f>SUM(I6:I6)</f>
        <v>5.6334</v>
      </c>
    </row>
    <row r="8" spans="1:9">
      <c r="A8" s="155"/>
      <c r="B8" s="156"/>
      <c r="C8" s="157"/>
      <c r="D8" s="158"/>
      <c r="E8" s="159"/>
      <c r="F8" s="159"/>
      <c r="G8" s="160"/>
      <c r="H8" s="159"/>
      <c r="I8" s="161"/>
    </row>
    <row r="9" spans="1:9" ht="13.8">
      <c r="A9" s="162" t="s">
        <v>312</v>
      </c>
      <c r="B9" s="163"/>
      <c r="C9" s="164"/>
      <c r="D9" s="165"/>
      <c r="E9" s="166"/>
      <c r="F9" s="166"/>
      <c r="G9" s="167"/>
      <c r="H9" s="166"/>
      <c r="I9" s="168"/>
    </row>
    <row r="10" spans="1:9" ht="24">
      <c r="A10" s="169" t="s">
        <v>295</v>
      </c>
      <c r="B10" s="170" t="s">
        <v>19</v>
      </c>
      <c r="C10" s="175" t="s">
        <v>297</v>
      </c>
      <c r="D10" s="171">
        <v>1</v>
      </c>
      <c r="E10" s="171">
        <v>1</v>
      </c>
      <c r="F10" s="171">
        <v>4.49</v>
      </c>
      <c r="G10" s="172">
        <v>0</v>
      </c>
      <c r="H10" s="173">
        <f>F10</f>
        <v>4.49</v>
      </c>
      <c r="I10" s="174">
        <f>H10*D10</f>
        <v>4.49</v>
      </c>
    </row>
    <row r="11" spans="1:9">
      <c r="A11" s="177" t="s">
        <v>317</v>
      </c>
      <c r="B11" s="178"/>
      <c r="C11" s="179"/>
      <c r="D11" s="180"/>
      <c r="E11" s="181"/>
      <c r="F11" s="181"/>
      <c r="G11" s="182"/>
      <c r="H11" s="181"/>
      <c r="I11" s="183">
        <f>SUM(I10:I10)</f>
        <v>4.49</v>
      </c>
    </row>
    <row r="12" spans="1:9">
      <c r="A12" s="184"/>
      <c r="B12" s="185"/>
      <c r="C12" s="186"/>
      <c r="D12" s="187"/>
      <c r="E12" s="188"/>
      <c r="F12" s="188"/>
      <c r="G12" s="189"/>
      <c r="H12" s="188"/>
      <c r="I12" s="190"/>
    </row>
    <row r="13" spans="1:9" ht="13.8">
      <c r="A13" s="128" t="s">
        <v>318</v>
      </c>
      <c r="B13" s="191"/>
      <c r="C13" s="192"/>
      <c r="D13" s="131"/>
      <c r="E13" s="132"/>
      <c r="F13" s="132"/>
      <c r="G13" s="133"/>
      <c r="H13" s="132" t="s">
        <v>319</v>
      </c>
      <c r="I13" s="134" t="s">
        <v>320</v>
      </c>
    </row>
    <row r="14" spans="1:9">
      <c r="A14" s="193" t="s">
        <v>321</v>
      </c>
      <c r="B14" s="194"/>
      <c r="C14" s="195"/>
      <c r="D14" s="196"/>
      <c r="E14" s="197"/>
      <c r="F14" s="197"/>
      <c r="G14" s="198"/>
      <c r="H14" s="197"/>
      <c r="I14" s="199"/>
    </row>
    <row r="15" spans="1:9">
      <c r="A15" s="202" t="s">
        <v>322</v>
      </c>
      <c r="B15" s="203"/>
      <c r="C15" s="195"/>
      <c r="D15" s="196"/>
      <c r="E15" s="197"/>
      <c r="F15" s="197"/>
      <c r="G15" s="198"/>
      <c r="H15" s="173">
        <v>90.43</v>
      </c>
      <c r="I15" s="199">
        <f>I7</f>
        <v>5.6334</v>
      </c>
    </row>
    <row r="16" spans="1:9">
      <c r="A16" s="202" t="s">
        <v>323</v>
      </c>
      <c r="B16" s="203"/>
      <c r="C16" s="195"/>
      <c r="D16" s="196"/>
      <c r="E16" s="197"/>
      <c r="F16" s="197"/>
      <c r="G16" s="198"/>
      <c r="H16" s="197"/>
      <c r="I16" s="199">
        <f>I11</f>
        <v>4.49</v>
      </c>
    </row>
    <row r="17" spans="1:9">
      <c r="A17" s="202" t="s">
        <v>324</v>
      </c>
      <c r="B17" s="203"/>
      <c r="C17" s="195"/>
      <c r="D17" s="196"/>
      <c r="E17" s="197"/>
      <c r="F17" s="197"/>
      <c r="G17" s="198"/>
      <c r="H17" s="197"/>
      <c r="I17" s="199">
        <v>0</v>
      </c>
    </row>
    <row r="18" spans="1:9">
      <c r="A18" s="202" t="s">
        <v>325</v>
      </c>
      <c r="B18" s="203"/>
      <c r="C18" s="195"/>
      <c r="D18" s="196"/>
      <c r="E18" s="197"/>
      <c r="F18" s="197"/>
      <c r="G18" s="198"/>
      <c r="H18" s="197"/>
      <c r="I18" s="199">
        <v>1</v>
      </c>
    </row>
    <row r="19" spans="1:9">
      <c r="A19" s="202" t="s">
        <v>326</v>
      </c>
      <c r="B19" s="203"/>
      <c r="C19" s="195"/>
      <c r="D19" s="196"/>
      <c r="E19" s="197"/>
      <c r="F19" s="197"/>
      <c r="G19" s="198"/>
      <c r="H19" s="197"/>
      <c r="I19" s="199">
        <f>I15+I17</f>
        <v>5.6334</v>
      </c>
    </row>
    <row r="20" spans="1:9">
      <c r="A20" s="431" t="s">
        <v>327</v>
      </c>
      <c r="B20" s="432"/>
      <c r="C20" s="195"/>
      <c r="D20" s="196"/>
      <c r="E20" s="197"/>
      <c r="F20" s="197"/>
      <c r="G20" s="198"/>
      <c r="H20" s="197"/>
      <c r="I20" s="199">
        <f>SUM(I15+I17)/I18</f>
        <v>5.6334</v>
      </c>
    </row>
    <row r="21" spans="1:9">
      <c r="A21" s="202" t="s">
        <v>328</v>
      </c>
      <c r="B21" s="203"/>
      <c r="C21" s="195"/>
      <c r="D21" s="196"/>
      <c r="E21" s="197"/>
      <c r="F21" s="197"/>
      <c r="G21" s="198"/>
      <c r="H21" s="197"/>
      <c r="I21" s="199">
        <f>I20+I16</f>
        <v>10.1234</v>
      </c>
    </row>
    <row r="22" spans="1:9">
      <c r="A22" s="204" t="s">
        <v>329</v>
      </c>
      <c r="B22" s="205"/>
      <c r="C22" s="137"/>
      <c r="D22" s="206"/>
      <c r="E22" s="207"/>
      <c r="F22" s="207"/>
      <c r="G22" s="139"/>
      <c r="H22" s="206"/>
      <c r="I22" s="208"/>
    </row>
    <row r="23" spans="1:9" ht="13.8" thickBot="1">
      <c r="A23" s="209" t="s">
        <v>330</v>
      </c>
      <c r="B23" s="210"/>
      <c r="C23" s="211"/>
      <c r="D23" s="212"/>
      <c r="E23" s="213"/>
      <c r="F23" s="213"/>
      <c r="G23" s="214"/>
      <c r="H23" s="213"/>
      <c r="I23" s="215">
        <f>I22+I21</f>
        <v>10.1234</v>
      </c>
    </row>
  </sheetData>
  <mergeCells count="5">
    <mergeCell ref="B1:F1"/>
    <mergeCell ref="G1:I1"/>
    <mergeCell ref="C2:I2"/>
    <mergeCell ref="A3:I3"/>
    <mergeCell ref="A20:B20"/>
  </mergeCells>
  <printOptions horizontalCentered="1"/>
  <pageMargins left="0.70866141732283472" right="0.51181102362204722" top="0.39370078740157483" bottom="0.47244094488188981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workbookViewId="0">
      <selection activeCell="M6" sqref="M6"/>
    </sheetView>
  </sheetViews>
  <sheetFormatPr defaultRowHeight="13.2"/>
  <cols>
    <col min="1" max="1" width="27.44140625" style="125" customWidth="1"/>
    <col min="2" max="2" width="7.88671875" style="125" bestFit="1" customWidth="1"/>
    <col min="3" max="3" width="8.88671875" style="125" customWidth="1"/>
    <col min="4" max="4" width="6.109375" style="125" bestFit="1" customWidth="1"/>
    <col min="5" max="5" width="7" style="125" bestFit="1" customWidth="1"/>
    <col min="6" max="8" width="7.6640625" style="125" bestFit="1" customWidth="1"/>
    <col min="9" max="9" width="10.33203125" style="125" customWidth="1"/>
    <col min="10" max="256" width="9.109375" style="125"/>
    <col min="257" max="257" width="27.44140625" style="125" customWidth="1"/>
    <col min="258" max="258" width="7.88671875" style="125" bestFit="1" customWidth="1"/>
    <col min="259" max="259" width="8.88671875" style="125" customWidth="1"/>
    <col min="260" max="260" width="6.109375" style="125" bestFit="1" customWidth="1"/>
    <col min="261" max="261" width="7" style="125" bestFit="1" customWidth="1"/>
    <col min="262" max="264" width="7.6640625" style="125" bestFit="1" customWidth="1"/>
    <col min="265" max="265" width="10.33203125" style="125" customWidth="1"/>
    <col min="266" max="512" width="9.109375" style="125"/>
    <col min="513" max="513" width="27.44140625" style="125" customWidth="1"/>
    <col min="514" max="514" width="7.88671875" style="125" bestFit="1" customWidth="1"/>
    <col min="515" max="515" width="8.88671875" style="125" customWidth="1"/>
    <col min="516" max="516" width="6.109375" style="125" bestFit="1" customWidth="1"/>
    <col min="517" max="517" width="7" style="125" bestFit="1" customWidth="1"/>
    <col min="518" max="520" width="7.6640625" style="125" bestFit="1" customWidth="1"/>
    <col min="521" max="521" width="10.33203125" style="125" customWidth="1"/>
    <col min="522" max="768" width="9.109375" style="125"/>
    <col min="769" max="769" width="27.44140625" style="125" customWidth="1"/>
    <col min="770" max="770" width="7.88671875" style="125" bestFit="1" customWidth="1"/>
    <col min="771" max="771" width="8.88671875" style="125" customWidth="1"/>
    <col min="772" max="772" width="6.109375" style="125" bestFit="1" customWidth="1"/>
    <col min="773" max="773" width="7" style="125" bestFit="1" customWidth="1"/>
    <col min="774" max="776" width="7.6640625" style="125" bestFit="1" customWidth="1"/>
    <col min="777" max="777" width="10.33203125" style="125" customWidth="1"/>
    <col min="778" max="1024" width="9.109375" style="125"/>
    <col min="1025" max="1025" width="27.44140625" style="125" customWidth="1"/>
    <col min="1026" max="1026" width="7.88671875" style="125" bestFit="1" customWidth="1"/>
    <col min="1027" max="1027" width="8.88671875" style="125" customWidth="1"/>
    <col min="1028" max="1028" width="6.109375" style="125" bestFit="1" customWidth="1"/>
    <col min="1029" max="1029" width="7" style="125" bestFit="1" customWidth="1"/>
    <col min="1030" max="1032" width="7.6640625" style="125" bestFit="1" customWidth="1"/>
    <col min="1033" max="1033" width="10.33203125" style="125" customWidth="1"/>
    <col min="1034" max="1280" width="9.109375" style="125"/>
    <col min="1281" max="1281" width="27.44140625" style="125" customWidth="1"/>
    <col min="1282" max="1282" width="7.88671875" style="125" bestFit="1" customWidth="1"/>
    <col min="1283" max="1283" width="8.88671875" style="125" customWidth="1"/>
    <col min="1284" max="1284" width="6.109375" style="125" bestFit="1" customWidth="1"/>
    <col min="1285" max="1285" width="7" style="125" bestFit="1" customWidth="1"/>
    <col min="1286" max="1288" width="7.6640625" style="125" bestFit="1" customWidth="1"/>
    <col min="1289" max="1289" width="10.33203125" style="125" customWidth="1"/>
    <col min="1290" max="1536" width="9.109375" style="125"/>
    <col min="1537" max="1537" width="27.44140625" style="125" customWidth="1"/>
    <col min="1538" max="1538" width="7.88671875" style="125" bestFit="1" customWidth="1"/>
    <col min="1539" max="1539" width="8.88671875" style="125" customWidth="1"/>
    <col min="1540" max="1540" width="6.109375" style="125" bestFit="1" customWidth="1"/>
    <col min="1541" max="1541" width="7" style="125" bestFit="1" customWidth="1"/>
    <col min="1542" max="1544" width="7.6640625" style="125" bestFit="1" customWidth="1"/>
    <col min="1545" max="1545" width="10.33203125" style="125" customWidth="1"/>
    <col min="1546" max="1792" width="9.109375" style="125"/>
    <col min="1793" max="1793" width="27.44140625" style="125" customWidth="1"/>
    <col min="1794" max="1794" width="7.88671875" style="125" bestFit="1" customWidth="1"/>
    <col min="1795" max="1795" width="8.88671875" style="125" customWidth="1"/>
    <col min="1796" max="1796" width="6.109375" style="125" bestFit="1" customWidth="1"/>
    <col min="1797" max="1797" width="7" style="125" bestFit="1" customWidth="1"/>
    <col min="1798" max="1800" width="7.6640625" style="125" bestFit="1" customWidth="1"/>
    <col min="1801" max="1801" width="10.33203125" style="125" customWidth="1"/>
    <col min="1802" max="2048" width="9.109375" style="125"/>
    <col min="2049" max="2049" width="27.44140625" style="125" customWidth="1"/>
    <col min="2050" max="2050" width="7.88671875" style="125" bestFit="1" customWidth="1"/>
    <col min="2051" max="2051" width="8.88671875" style="125" customWidth="1"/>
    <col min="2052" max="2052" width="6.109375" style="125" bestFit="1" customWidth="1"/>
    <col min="2053" max="2053" width="7" style="125" bestFit="1" customWidth="1"/>
    <col min="2054" max="2056" width="7.6640625" style="125" bestFit="1" customWidth="1"/>
    <col min="2057" max="2057" width="10.33203125" style="125" customWidth="1"/>
    <col min="2058" max="2304" width="9.109375" style="125"/>
    <col min="2305" max="2305" width="27.44140625" style="125" customWidth="1"/>
    <col min="2306" max="2306" width="7.88671875" style="125" bestFit="1" customWidth="1"/>
    <col min="2307" max="2307" width="8.88671875" style="125" customWidth="1"/>
    <col min="2308" max="2308" width="6.109375" style="125" bestFit="1" customWidth="1"/>
    <col min="2309" max="2309" width="7" style="125" bestFit="1" customWidth="1"/>
    <col min="2310" max="2312" width="7.6640625" style="125" bestFit="1" customWidth="1"/>
    <col min="2313" max="2313" width="10.33203125" style="125" customWidth="1"/>
    <col min="2314" max="2560" width="9.109375" style="125"/>
    <col min="2561" max="2561" width="27.44140625" style="125" customWidth="1"/>
    <col min="2562" max="2562" width="7.88671875" style="125" bestFit="1" customWidth="1"/>
    <col min="2563" max="2563" width="8.88671875" style="125" customWidth="1"/>
    <col min="2564" max="2564" width="6.109375" style="125" bestFit="1" customWidth="1"/>
    <col min="2565" max="2565" width="7" style="125" bestFit="1" customWidth="1"/>
    <col min="2566" max="2568" width="7.6640625" style="125" bestFit="1" customWidth="1"/>
    <col min="2569" max="2569" width="10.33203125" style="125" customWidth="1"/>
    <col min="2570" max="2816" width="9.109375" style="125"/>
    <col min="2817" max="2817" width="27.44140625" style="125" customWidth="1"/>
    <col min="2818" max="2818" width="7.88671875" style="125" bestFit="1" customWidth="1"/>
    <col min="2819" max="2819" width="8.88671875" style="125" customWidth="1"/>
    <col min="2820" max="2820" width="6.109375" style="125" bestFit="1" customWidth="1"/>
    <col min="2821" max="2821" width="7" style="125" bestFit="1" customWidth="1"/>
    <col min="2822" max="2824" width="7.6640625" style="125" bestFit="1" customWidth="1"/>
    <col min="2825" max="2825" width="10.33203125" style="125" customWidth="1"/>
    <col min="2826" max="3072" width="9.109375" style="125"/>
    <col min="3073" max="3073" width="27.44140625" style="125" customWidth="1"/>
    <col min="3074" max="3074" width="7.88671875" style="125" bestFit="1" customWidth="1"/>
    <col min="3075" max="3075" width="8.88671875" style="125" customWidth="1"/>
    <col min="3076" max="3076" width="6.109375" style="125" bestFit="1" customWidth="1"/>
    <col min="3077" max="3077" width="7" style="125" bestFit="1" customWidth="1"/>
    <col min="3078" max="3080" width="7.6640625" style="125" bestFit="1" customWidth="1"/>
    <col min="3081" max="3081" width="10.33203125" style="125" customWidth="1"/>
    <col min="3082" max="3328" width="9.109375" style="125"/>
    <col min="3329" max="3329" width="27.44140625" style="125" customWidth="1"/>
    <col min="3330" max="3330" width="7.88671875" style="125" bestFit="1" customWidth="1"/>
    <col min="3331" max="3331" width="8.88671875" style="125" customWidth="1"/>
    <col min="3332" max="3332" width="6.109375" style="125" bestFit="1" customWidth="1"/>
    <col min="3333" max="3333" width="7" style="125" bestFit="1" customWidth="1"/>
    <col min="3334" max="3336" width="7.6640625" style="125" bestFit="1" customWidth="1"/>
    <col min="3337" max="3337" width="10.33203125" style="125" customWidth="1"/>
    <col min="3338" max="3584" width="9.109375" style="125"/>
    <col min="3585" max="3585" width="27.44140625" style="125" customWidth="1"/>
    <col min="3586" max="3586" width="7.88671875" style="125" bestFit="1" customWidth="1"/>
    <col min="3587" max="3587" width="8.88671875" style="125" customWidth="1"/>
    <col min="3588" max="3588" width="6.109375" style="125" bestFit="1" customWidth="1"/>
    <col min="3589" max="3589" width="7" style="125" bestFit="1" customWidth="1"/>
    <col min="3590" max="3592" width="7.6640625" style="125" bestFit="1" customWidth="1"/>
    <col min="3593" max="3593" width="10.33203125" style="125" customWidth="1"/>
    <col min="3594" max="3840" width="9.109375" style="125"/>
    <col min="3841" max="3841" width="27.44140625" style="125" customWidth="1"/>
    <col min="3842" max="3842" width="7.88671875" style="125" bestFit="1" customWidth="1"/>
    <col min="3843" max="3843" width="8.88671875" style="125" customWidth="1"/>
    <col min="3844" max="3844" width="6.109375" style="125" bestFit="1" customWidth="1"/>
    <col min="3845" max="3845" width="7" style="125" bestFit="1" customWidth="1"/>
    <col min="3846" max="3848" width="7.6640625" style="125" bestFit="1" customWidth="1"/>
    <col min="3849" max="3849" width="10.33203125" style="125" customWidth="1"/>
    <col min="3850" max="4096" width="9.109375" style="125"/>
    <col min="4097" max="4097" width="27.44140625" style="125" customWidth="1"/>
    <col min="4098" max="4098" width="7.88671875" style="125" bestFit="1" customWidth="1"/>
    <col min="4099" max="4099" width="8.88671875" style="125" customWidth="1"/>
    <col min="4100" max="4100" width="6.109375" style="125" bestFit="1" customWidth="1"/>
    <col min="4101" max="4101" width="7" style="125" bestFit="1" customWidth="1"/>
    <col min="4102" max="4104" width="7.6640625" style="125" bestFit="1" customWidth="1"/>
    <col min="4105" max="4105" width="10.33203125" style="125" customWidth="1"/>
    <col min="4106" max="4352" width="9.109375" style="125"/>
    <col min="4353" max="4353" width="27.44140625" style="125" customWidth="1"/>
    <col min="4354" max="4354" width="7.88671875" style="125" bestFit="1" customWidth="1"/>
    <col min="4355" max="4355" width="8.88671875" style="125" customWidth="1"/>
    <col min="4356" max="4356" width="6.109375" style="125" bestFit="1" customWidth="1"/>
    <col min="4357" max="4357" width="7" style="125" bestFit="1" customWidth="1"/>
    <col min="4358" max="4360" width="7.6640625" style="125" bestFit="1" customWidth="1"/>
    <col min="4361" max="4361" width="10.33203125" style="125" customWidth="1"/>
    <col min="4362" max="4608" width="9.109375" style="125"/>
    <col min="4609" max="4609" width="27.44140625" style="125" customWidth="1"/>
    <col min="4610" max="4610" width="7.88671875" style="125" bestFit="1" customWidth="1"/>
    <col min="4611" max="4611" width="8.88671875" style="125" customWidth="1"/>
    <col min="4612" max="4612" width="6.109375" style="125" bestFit="1" customWidth="1"/>
    <col min="4613" max="4613" width="7" style="125" bestFit="1" customWidth="1"/>
    <col min="4614" max="4616" width="7.6640625" style="125" bestFit="1" customWidth="1"/>
    <col min="4617" max="4617" width="10.33203125" style="125" customWidth="1"/>
    <col min="4618" max="4864" width="9.109375" style="125"/>
    <col min="4865" max="4865" width="27.44140625" style="125" customWidth="1"/>
    <col min="4866" max="4866" width="7.88671875" style="125" bestFit="1" customWidth="1"/>
    <col min="4867" max="4867" width="8.88671875" style="125" customWidth="1"/>
    <col min="4868" max="4868" width="6.109375" style="125" bestFit="1" customWidth="1"/>
    <col min="4869" max="4869" width="7" style="125" bestFit="1" customWidth="1"/>
    <col min="4870" max="4872" width="7.6640625" style="125" bestFit="1" customWidth="1"/>
    <col min="4873" max="4873" width="10.33203125" style="125" customWidth="1"/>
    <col min="4874" max="5120" width="9.109375" style="125"/>
    <col min="5121" max="5121" width="27.44140625" style="125" customWidth="1"/>
    <col min="5122" max="5122" width="7.88671875" style="125" bestFit="1" customWidth="1"/>
    <col min="5123" max="5123" width="8.88671875" style="125" customWidth="1"/>
    <col min="5124" max="5124" width="6.109375" style="125" bestFit="1" customWidth="1"/>
    <col min="5125" max="5125" width="7" style="125" bestFit="1" customWidth="1"/>
    <col min="5126" max="5128" width="7.6640625" style="125" bestFit="1" customWidth="1"/>
    <col min="5129" max="5129" width="10.33203125" style="125" customWidth="1"/>
    <col min="5130" max="5376" width="9.109375" style="125"/>
    <col min="5377" max="5377" width="27.44140625" style="125" customWidth="1"/>
    <col min="5378" max="5378" width="7.88671875" style="125" bestFit="1" customWidth="1"/>
    <col min="5379" max="5379" width="8.88671875" style="125" customWidth="1"/>
    <col min="5380" max="5380" width="6.109375" style="125" bestFit="1" customWidth="1"/>
    <col min="5381" max="5381" width="7" style="125" bestFit="1" customWidth="1"/>
    <col min="5382" max="5384" width="7.6640625" style="125" bestFit="1" customWidth="1"/>
    <col min="5385" max="5385" width="10.33203125" style="125" customWidth="1"/>
    <col min="5386" max="5632" width="9.109375" style="125"/>
    <col min="5633" max="5633" width="27.44140625" style="125" customWidth="1"/>
    <col min="5634" max="5634" width="7.88671875" style="125" bestFit="1" customWidth="1"/>
    <col min="5635" max="5635" width="8.88671875" style="125" customWidth="1"/>
    <col min="5636" max="5636" width="6.109375" style="125" bestFit="1" customWidth="1"/>
    <col min="5637" max="5637" width="7" style="125" bestFit="1" customWidth="1"/>
    <col min="5638" max="5640" width="7.6640625" style="125" bestFit="1" customWidth="1"/>
    <col min="5641" max="5641" width="10.33203125" style="125" customWidth="1"/>
    <col min="5642" max="5888" width="9.109375" style="125"/>
    <col min="5889" max="5889" width="27.44140625" style="125" customWidth="1"/>
    <col min="5890" max="5890" width="7.88671875" style="125" bestFit="1" customWidth="1"/>
    <col min="5891" max="5891" width="8.88671875" style="125" customWidth="1"/>
    <col min="5892" max="5892" width="6.109375" style="125" bestFit="1" customWidth="1"/>
    <col min="5893" max="5893" width="7" style="125" bestFit="1" customWidth="1"/>
    <col min="5894" max="5896" width="7.6640625" style="125" bestFit="1" customWidth="1"/>
    <col min="5897" max="5897" width="10.33203125" style="125" customWidth="1"/>
    <col min="5898" max="6144" width="9.109375" style="125"/>
    <col min="6145" max="6145" width="27.44140625" style="125" customWidth="1"/>
    <col min="6146" max="6146" width="7.88671875" style="125" bestFit="1" customWidth="1"/>
    <col min="6147" max="6147" width="8.88671875" style="125" customWidth="1"/>
    <col min="6148" max="6148" width="6.109375" style="125" bestFit="1" customWidth="1"/>
    <col min="6149" max="6149" width="7" style="125" bestFit="1" customWidth="1"/>
    <col min="6150" max="6152" width="7.6640625" style="125" bestFit="1" customWidth="1"/>
    <col min="6153" max="6153" width="10.33203125" style="125" customWidth="1"/>
    <col min="6154" max="6400" width="9.109375" style="125"/>
    <col min="6401" max="6401" width="27.44140625" style="125" customWidth="1"/>
    <col min="6402" max="6402" width="7.88671875" style="125" bestFit="1" customWidth="1"/>
    <col min="6403" max="6403" width="8.88671875" style="125" customWidth="1"/>
    <col min="6404" max="6404" width="6.109375" style="125" bestFit="1" customWidth="1"/>
    <col min="6405" max="6405" width="7" style="125" bestFit="1" customWidth="1"/>
    <col min="6406" max="6408" width="7.6640625" style="125" bestFit="1" customWidth="1"/>
    <col min="6409" max="6409" width="10.33203125" style="125" customWidth="1"/>
    <col min="6410" max="6656" width="9.109375" style="125"/>
    <col min="6657" max="6657" width="27.44140625" style="125" customWidth="1"/>
    <col min="6658" max="6658" width="7.88671875" style="125" bestFit="1" customWidth="1"/>
    <col min="6659" max="6659" width="8.88671875" style="125" customWidth="1"/>
    <col min="6660" max="6660" width="6.109375" style="125" bestFit="1" customWidth="1"/>
    <col min="6661" max="6661" width="7" style="125" bestFit="1" customWidth="1"/>
    <col min="6662" max="6664" width="7.6640625" style="125" bestFit="1" customWidth="1"/>
    <col min="6665" max="6665" width="10.33203125" style="125" customWidth="1"/>
    <col min="6666" max="6912" width="9.109375" style="125"/>
    <col min="6913" max="6913" width="27.44140625" style="125" customWidth="1"/>
    <col min="6914" max="6914" width="7.88671875" style="125" bestFit="1" customWidth="1"/>
    <col min="6915" max="6915" width="8.88671875" style="125" customWidth="1"/>
    <col min="6916" max="6916" width="6.109375" style="125" bestFit="1" customWidth="1"/>
    <col min="6917" max="6917" width="7" style="125" bestFit="1" customWidth="1"/>
    <col min="6918" max="6920" width="7.6640625" style="125" bestFit="1" customWidth="1"/>
    <col min="6921" max="6921" width="10.33203125" style="125" customWidth="1"/>
    <col min="6922" max="7168" width="9.109375" style="125"/>
    <col min="7169" max="7169" width="27.44140625" style="125" customWidth="1"/>
    <col min="7170" max="7170" width="7.88671875" style="125" bestFit="1" customWidth="1"/>
    <col min="7171" max="7171" width="8.88671875" style="125" customWidth="1"/>
    <col min="7172" max="7172" width="6.109375" style="125" bestFit="1" customWidth="1"/>
    <col min="7173" max="7173" width="7" style="125" bestFit="1" customWidth="1"/>
    <col min="7174" max="7176" width="7.6640625" style="125" bestFit="1" customWidth="1"/>
    <col min="7177" max="7177" width="10.33203125" style="125" customWidth="1"/>
    <col min="7178" max="7424" width="9.109375" style="125"/>
    <col min="7425" max="7425" width="27.44140625" style="125" customWidth="1"/>
    <col min="7426" max="7426" width="7.88671875" style="125" bestFit="1" customWidth="1"/>
    <col min="7427" max="7427" width="8.88671875" style="125" customWidth="1"/>
    <col min="7428" max="7428" width="6.109375" style="125" bestFit="1" customWidth="1"/>
    <col min="7429" max="7429" width="7" style="125" bestFit="1" customWidth="1"/>
    <col min="7430" max="7432" width="7.6640625" style="125" bestFit="1" customWidth="1"/>
    <col min="7433" max="7433" width="10.33203125" style="125" customWidth="1"/>
    <col min="7434" max="7680" width="9.109375" style="125"/>
    <col min="7681" max="7681" width="27.44140625" style="125" customWidth="1"/>
    <col min="7682" max="7682" width="7.88671875" style="125" bestFit="1" customWidth="1"/>
    <col min="7683" max="7683" width="8.88671875" style="125" customWidth="1"/>
    <col min="7684" max="7684" width="6.109375" style="125" bestFit="1" customWidth="1"/>
    <col min="7685" max="7685" width="7" style="125" bestFit="1" customWidth="1"/>
    <col min="7686" max="7688" width="7.6640625" style="125" bestFit="1" customWidth="1"/>
    <col min="7689" max="7689" width="10.33203125" style="125" customWidth="1"/>
    <col min="7690" max="7936" width="9.109375" style="125"/>
    <col min="7937" max="7937" width="27.44140625" style="125" customWidth="1"/>
    <col min="7938" max="7938" width="7.88671875" style="125" bestFit="1" customWidth="1"/>
    <col min="7939" max="7939" width="8.88671875" style="125" customWidth="1"/>
    <col min="7940" max="7940" width="6.109375" style="125" bestFit="1" customWidth="1"/>
    <col min="7941" max="7941" width="7" style="125" bestFit="1" customWidth="1"/>
    <col min="7942" max="7944" width="7.6640625" style="125" bestFit="1" customWidth="1"/>
    <col min="7945" max="7945" width="10.33203125" style="125" customWidth="1"/>
    <col min="7946" max="8192" width="9.109375" style="125"/>
    <col min="8193" max="8193" width="27.44140625" style="125" customWidth="1"/>
    <col min="8194" max="8194" width="7.88671875" style="125" bestFit="1" customWidth="1"/>
    <col min="8195" max="8195" width="8.88671875" style="125" customWidth="1"/>
    <col min="8196" max="8196" width="6.109375" style="125" bestFit="1" customWidth="1"/>
    <col min="8197" max="8197" width="7" style="125" bestFit="1" customWidth="1"/>
    <col min="8198" max="8200" width="7.6640625" style="125" bestFit="1" customWidth="1"/>
    <col min="8201" max="8201" width="10.33203125" style="125" customWidth="1"/>
    <col min="8202" max="8448" width="9.109375" style="125"/>
    <col min="8449" max="8449" width="27.44140625" style="125" customWidth="1"/>
    <col min="8450" max="8450" width="7.88671875" style="125" bestFit="1" customWidth="1"/>
    <col min="8451" max="8451" width="8.88671875" style="125" customWidth="1"/>
    <col min="8452" max="8452" width="6.109375" style="125" bestFit="1" customWidth="1"/>
    <col min="8453" max="8453" width="7" style="125" bestFit="1" customWidth="1"/>
    <col min="8454" max="8456" width="7.6640625" style="125" bestFit="1" customWidth="1"/>
    <col min="8457" max="8457" width="10.33203125" style="125" customWidth="1"/>
    <col min="8458" max="8704" width="9.109375" style="125"/>
    <col min="8705" max="8705" width="27.44140625" style="125" customWidth="1"/>
    <col min="8706" max="8706" width="7.88671875" style="125" bestFit="1" customWidth="1"/>
    <col min="8707" max="8707" width="8.88671875" style="125" customWidth="1"/>
    <col min="8708" max="8708" width="6.109375" style="125" bestFit="1" customWidth="1"/>
    <col min="8709" max="8709" width="7" style="125" bestFit="1" customWidth="1"/>
    <col min="8710" max="8712" width="7.6640625" style="125" bestFit="1" customWidth="1"/>
    <col min="8713" max="8713" width="10.33203125" style="125" customWidth="1"/>
    <col min="8714" max="8960" width="9.109375" style="125"/>
    <col min="8961" max="8961" width="27.44140625" style="125" customWidth="1"/>
    <col min="8962" max="8962" width="7.88671875" style="125" bestFit="1" customWidth="1"/>
    <col min="8963" max="8963" width="8.88671875" style="125" customWidth="1"/>
    <col min="8964" max="8964" width="6.109375" style="125" bestFit="1" customWidth="1"/>
    <col min="8965" max="8965" width="7" style="125" bestFit="1" customWidth="1"/>
    <col min="8966" max="8968" width="7.6640625" style="125" bestFit="1" customWidth="1"/>
    <col min="8969" max="8969" width="10.33203125" style="125" customWidth="1"/>
    <col min="8970" max="9216" width="9.109375" style="125"/>
    <col min="9217" max="9217" width="27.44140625" style="125" customWidth="1"/>
    <col min="9218" max="9218" width="7.88671875" style="125" bestFit="1" customWidth="1"/>
    <col min="9219" max="9219" width="8.88671875" style="125" customWidth="1"/>
    <col min="9220" max="9220" width="6.109375" style="125" bestFit="1" customWidth="1"/>
    <col min="9221" max="9221" width="7" style="125" bestFit="1" customWidth="1"/>
    <col min="9222" max="9224" width="7.6640625" style="125" bestFit="1" customWidth="1"/>
    <col min="9225" max="9225" width="10.33203125" style="125" customWidth="1"/>
    <col min="9226" max="9472" width="9.109375" style="125"/>
    <col min="9473" max="9473" width="27.44140625" style="125" customWidth="1"/>
    <col min="9474" max="9474" width="7.88671875" style="125" bestFit="1" customWidth="1"/>
    <col min="9475" max="9475" width="8.88671875" style="125" customWidth="1"/>
    <col min="9476" max="9476" width="6.109375" style="125" bestFit="1" customWidth="1"/>
    <col min="9477" max="9477" width="7" style="125" bestFit="1" customWidth="1"/>
    <col min="9478" max="9480" width="7.6640625" style="125" bestFit="1" customWidth="1"/>
    <col min="9481" max="9481" width="10.33203125" style="125" customWidth="1"/>
    <col min="9482" max="9728" width="9.109375" style="125"/>
    <col min="9729" max="9729" width="27.44140625" style="125" customWidth="1"/>
    <col min="9730" max="9730" width="7.88671875" style="125" bestFit="1" customWidth="1"/>
    <col min="9731" max="9731" width="8.88671875" style="125" customWidth="1"/>
    <col min="9732" max="9732" width="6.109375" style="125" bestFit="1" customWidth="1"/>
    <col min="9733" max="9733" width="7" style="125" bestFit="1" customWidth="1"/>
    <col min="9734" max="9736" width="7.6640625" style="125" bestFit="1" customWidth="1"/>
    <col min="9737" max="9737" width="10.33203125" style="125" customWidth="1"/>
    <col min="9738" max="9984" width="9.109375" style="125"/>
    <col min="9985" max="9985" width="27.44140625" style="125" customWidth="1"/>
    <col min="9986" max="9986" width="7.88671875" style="125" bestFit="1" customWidth="1"/>
    <col min="9987" max="9987" width="8.88671875" style="125" customWidth="1"/>
    <col min="9988" max="9988" width="6.109375" style="125" bestFit="1" customWidth="1"/>
    <col min="9989" max="9989" width="7" style="125" bestFit="1" customWidth="1"/>
    <col min="9990" max="9992" width="7.6640625" style="125" bestFit="1" customWidth="1"/>
    <col min="9993" max="9993" width="10.33203125" style="125" customWidth="1"/>
    <col min="9994" max="10240" width="9.109375" style="125"/>
    <col min="10241" max="10241" width="27.44140625" style="125" customWidth="1"/>
    <col min="10242" max="10242" width="7.88671875" style="125" bestFit="1" customWidth="1"/>
    <col min="10243" max="10243" width="8.88671875" style="125" customWidth="1"/>
    <col min="10244" max="10244" width="6.109375" style="125" bestFit="1" customWidth="1"/>
    <col min="10245" max="10245" width="7" style="125" bestFit="1" customWidth="1"/>
    <col min="10246" max="10248" width="7.6640625" style="125" bestFit="1" customWidth="1"/>
    <col min="10249" max="10249" width="10.33203125" style="125" customWidth="1"/>
    <col min="10250" max="10496" width="9.109375" style="125"/>
    <col min="10497" max="10497" width="27.44140625" style="125" customWidth="1"/>
    <col min="10498" max="10498" width="7.88671875" style="125" bestFit="1" customWidth="1"/>
    <col min="10499" max="10499" width="8.88671875" style="125" customWidth="1"/>
    <col min="10500" max="10500" width="6.109375" style="125" bestFit="1" customWidth="1"/>
    <col min="10501" max="10501" width="7" style="125" bestFit="1" customWidth="1"/>
    <col min="10502" max="10504" width="7.6640625" style="125" bestFit="1" customWidth="1"/>
    <col min="10505" max="10505" width="10.33203125" style="125" customWidth="1"/>
    <col min="10506" max="10752" width="9.109375" style="125"/>
    <col min="10753" max="10753" width="27.44140625" style="125" customWidth="1"/>
    <col min="10754" max="10754" width="7.88671875" style="125" bestFit="1" customWidth="1"/>
    <col min="10755" max="10755" width="8.88671875" style="125" customWidth="1"/>
    <col min="10756" max="10756" width="6.109375" style="125" bestFit="1" customWidth="1"/>
    <col min="10757" max="10757" width="7" style="125" bestFit="1" customWidth="1"/>
    <col min="10758" max="10760" width="7.6640625" style="125" bestFit="1" customWidth="1"/>
    <col min="10761" max="10761" width="10.33203125" style="125" customWidth="1"/>
    <col min="10762" max="11008" width="9.109375" style="125"/>
    <col min="11009" max="11009" width="27.44140625" style="125" customWidth="1"/>
    <col min="11010" max="11010" width="7.88671875" style="125" bestFit="1" customWidth="1"/>
    <col min="11011" max="11011" width="8.88671875" style="125" customWidth="1"/>
    <col min="11012" max="11012" width="6.109375" style="125" bestFit="1" customWidth="1"/>
    <col min="11013" max="11013" width="7" style="125" bestFit="1" customWidth="1"/>
    <col min="11014" max="11016" width="7.6640625" style="125" bestFit="1" customWidth="1"/>
    <col min="11017" max="11017" width="10.33203125" style="125" customWidth="1"/>
    <col min="11018" max="11264" width="9.109375" style="125"/>
    <col min="11265" max="11265" width="27.44140625" style="125" customWidth="1"/>
    <col min="11266" max="11266" width="7.88671875" style="125" bestFit="1" customWidth="1"/>
    <col min="11267" max="11267" width="8.88671875" style="125" customWidth="1"/>
    <col min="11268" max="11268" width="6.109375" style="125" bestFit="1" customWidth="1"/>
    <col min="11269" max="11269" width="7" style="125" bestFit="1" customWidth="1"/>
    <col min="11270" max="11272" width="7.6640625" style="125" bestFit="1" customWidth="1"/>
    <col min="11273" max="11273" width="10.33203125" style="125" customWidth="1"/>
    <col min="11274" max="11520" width="9.109375" style="125"/>
    <col min="11521" max="11521" width="27.44140625" style="125" customWidth="1"/>
    <col min="11522" max="11522" width="7.88671875" style="125" bestFit="1" customWidth="1"/>
    <col min="11523" max="11523" width="8.88671875" style="125" customWidth="1"/>
    <col min="11524" max="11524" width="6.109375" style="125" bestFit="1" customWidth="1"/>
    <col min="11525" max="11525" width="7" style="125" bestFit="1" customWidth="1"/>
    <col min="11526" max="11528" width="7.6640625" style="125" bestFit="1" customWidth="1"/>
    <col min="11529" max="11529" width="10.33203125" style="125" customWidth="1"/>
    <col min="11530" max="11776" width="9.109375" style="125"/>
    <col min="11777" max="11777" width="27.44140625" style="125" customWidth="1"/>
    <col min="11778" max="11778" width="7.88671875" style="125" bestFit="1" customWidth="1"/>
    <col min="11779" max="11779" width="8.88671875" style="125" customWidth="1"/>
    <col min="11780" max="11780" width="6.109375" style="125" bestFit="1" customWidth="1"/>
    <col min="11781" max="11781" width="7" style="125" bestFit="1" customWidth="1"/>
    <col min="11782" max="11784" width="7.6640625" style="125" bestFit="1" customWidth="1"/>
    <col min="11785" max="11785" width="10.33203125" style="125" customWidth="1"/>
    <col min="11786" max="12032" width="9.109375" style="125"/>
    <col min="12033" max="12033" width="27.44140625" style="125" customWidth="1"/>
    <col min="12034" max="12034" width="7.88671875" style="125" bestFit="1" customWidth="1"/>
    <col min="12035" max="12035" width="8.88671875" style="125" customWidth="1"/>
    <col min="12036" max="12036" width="6.109375" style="125" bestFit="1" customWidth="1"/>
    <col min="12037" max="12037" width="7" style="125" bestFit="1" customWidth="1"/>
    <col min="12038" max="12040" width="7.6640625" style="125" bestFit="1" customWidth="1"/>
    <col min="12041" max="12041" width="10.33203125" style="125" customWidth="1"/>
    <col min="12042" max="12288" width="9.109375" style="125"/>
    <col min="12289" max="12289" width="27.44140625" style="125" customWidth="1"/>
    <col min="12290" max="12290" width="7.88671875" style="125" bestFit="1" customWidth="1"/>
    <col min="12291" max="12291" width="8.88671875" style="125" customWidth="1"/>
    <col min="12292" max="12292" width="6.109375" style="125" bestFit="1" customWidth="1"/>
    <col min="12293" max="12293" width="7" style="125" bestFit="1" customWidth="1"/>
    <col min="12294" max="12296" width="7.6640625" style="125" bestFit="1" customWidth="1"/>
    <col min="12297" max="12297" width="10.33203125" style="125" customWidth="1"/>
    <col min="12298" max="12544" width="9.109375" style="125"/>
    <col min="12545" max="12545" width="27.44140625" style="125" customWidth="1"/>
    <col min="12546" max="12546" width="7.88671875" style="125" bestFit="1" customWidth="1"/>
    <col min="12547" max="12547" width="8.88671875" style="125" customWidth="1"/>
    <col min="12548" max="12548" width="6.109375" style="125" bestFit="1" customWidth="1"/>
    <col min="12549" max="12549" width="7" style="125" bestFit="1" customWidth="1"/>
    <col min="12550" max="12552" width="7.6640625" style="125" bestFit="1" customWidth="1"/>
    <col min="12553" max="12553" width="10.33203125" style="125" customWidth="1"/>
    <col min="12554" max="12800" width="9.109375" style="125"/>
    <col min="12801" max="12801" width="27.44140625" style="125" customWidth="1"/>
    <col min="12802" max="12802" width="7.88671875" style="125" bestFit="1" customWidth="1"/>
    <col min="12803" max="12803" width="8.88671875" style="125" customWidth="1"/>
    <col min="12804" max="12804" width="6.109375" style="125" bestFit="1" customWidth="1"/>
    <col min="12805" max="12805" width="7" style="125" bestFit="1" customWidth="1"/>
    <col min="12806" max="12808" width="7.6640625" style="125" bestFit="1" customWidth="1"/>
    <col min="12809" max="12809" width="10.33203125" style="125" customWidth="1"/>
    <col min="12810" max="13056" width="9.109375" style="125"/>
    <col min="13057" max="13057" width="27.44140625" style="125" customWidth="1"/>
    <col min="13058" max="13058" width="7.88671875" style="125" bestFit="1" customWidth="1"/>
    <col min="13059" max="13059" width="8.88671875" style="125" customWidth="1"/>
    <col min="13060" max="13060" width="6.109375" style="125" bestFit="1" customWidth="1"/>
    <col min="13061" max="13061" width="7" style="125" bestFit="1" customWidth="1"/>
    <col min="13062" max="13064" width="7.6640625" style="125" bestFit="1" customWidth="1"/>
    <col min="13065" max="13065" width="10.33203125" style="125" customWidth="1"/>
    <col min="13066" max="13312" width="9.109375" style="125"/>
    <col min="13313" max="13313" width="27.44140625" style="125" customWidth="1"/>
    <col min="13314" max="13314" width="7.88671875" style="125" bestFit="1" customWidth="1"/>
    <col min="13315" max="13315" width="8.88671875" style="125" customWidth="1"/>
    <col min="13316" max="13316" width="6.109375" style="125" bestFit="1" customWidth="1"/>
    <col min="13317" max="13317" width="7" style="125" bestFit="1" customWidth="1"/>
    <col min="13318" max="13320" width="7.6640625" style="125" bestFit="1" customWidth="1"/>
    <col min="13321" max="13321" width="10.33203125" style="125" customWidth="1"/>
    <col min="13322" max="13568" width="9.109375" style="125"/>
    <col min="13569" max="13569" width="27.44140625" style="125" customWidth="1"/>
    <col min="13570" max="13570" width="7.88671875" style="125" bestFit="1" customWidth="1"/>
    <col min="13571" max="13571" width="8.88671875" style="125" customWidth="1"/>
    <col min="13572" max="13572" width="6.109375" style="125" bestFit="1" customWidth="1"/>
    <col min="13573" max="13573" width="7" style="125" bestFit="1" customWidth="1"/>
    <col min="13574" max="13576" width="7.6640625" style="125" bestFit="1" customWidth="1"/>
    <col min="13577" max="13577" width="10.33203125" style="125" customWidth="1"/>
    <col min="13578" max="13824" width="9.109375" style="125"/>
    <col min="13825" max="13825" width="27.44140625" style="125" customWidth="1"/>
    <col min="13826" max="13826" width="7.88671875" style="125" bestFit="1" customWidth="1"/>
    <col min="13827" max="13827" width="8.88671875" style="125" customWidth="1"/>
    <col min="13828" max="13828" width="6.109375" style="125" bestFit="1" customWidth="1"/>
    <col min="13829" max="13829" width="7" style="125" bestFit="1" customWidth="1"/>
    <col min="13830" max="13832" width="7.6640625" style="125" bestFit="1" customWidth="1"/>
    <col min="13833" max="13833" width="10.33203125" style="125" customWidth="1"/>
    <col min="13834" max="14080" width="9.109375" style="125"/>
    <col min="14081" max="14081" width="27.44140625" style="125" customWidth="1"/>
    <col min="14082" max="14082" width="7.88671875" style="125" bestFit="1" customWidth="1"/>
    <col min="14083" max="14083" width="8.88671875" style="125" customWidth="1"/>
    <col min="14084" max="14084" width="6.109375" style="125" bestFit="1" customWidth="1"/>
    <col min="14085" max="14085" width="7" style="125" bestFit="1" customWidth="1"/>
    <col min="14086" max="14088" width="7.6640625" style="125" bestFit="1" customWidth="1"/>
    <col min="14089" max="14089" width="10.33203125" style="125" customWidth="1"/>
    <col min="14090" max="14336" width="9.109375" style="125"/>
    <col min="14337" max="14337" width="27.44140625" style="125" customWidth="1"/>
    <col min="14338" max="14338" width="7.88671875" style="125" bestFit="1" customWidth="1"/>
    <col min="14339" max="14339" width="8.88671875" style="125" customWidth="1"/>
    <col min="14340" max="14340" width="6.109375" style="125" bestFit="1" customWidth="1"/>
    <col min="14341" max="14341" width="7" style="125" bestFit="1" customWidth="1"/>
    <col min="14342" max="14344" width="7.6640625" style="125" bestFit="1" customWidth="1"/>
    <col min="14345" max="14345" width="10.33203125" style="125" customWidth="1"/>
    <col min="14346" max="14592" width="9.109375" style="125"/>
    <col min="14593" max="14593" width="27.44140625" style="125" customWidth="1"/>
    <col min="14594" max="14594" width="7.88671875" style="125" bestFit="1" customWidth="1"/>
    <col min="14595" max="14595" width="8.88671875" style="125" customWidth="1"/>
    <col min="14596" max="14596" width="6.109375" style="125" bestFit="1" customWidth="1"/>
    <col min="14597" max="14597" width="7" style="125" bestFit="1" customWidth="1"/>
    <col min="14598" max="14600" width="7.6640625" style="125" bestFit="1" customWidth="1"/>
    <col min="14601" max="14601" width="10.33203125" style="125" customWidth="1"/>
    <col min="14602" max="14848" width="9.109375" style="125"/>
    <col min="14849" max="14849" width="27.44140625" style="125" customWidth="1"/>
    <col min="14850" max="14850" width="7.88671875" style="125" bestFit="1" customWidth="1"/>
    <col min="14851" max="14851" width="8.88671875" style="125" customWidth="1"/>
    <col min="14852" max="14852" width="6.109375" style="125" bestFit="1" customWidth="1"/>
    <col min="14853" max="14853" width="7" style="125" bestFit="1" customWidth="1"/>
    <col min="14854" max="14856" width="7.6640625" style="125" bestFit="1" customWidth="1"/>
    <col min="14857" max="14857" width="10.33203125" style="125" customWidth="1"/>
    <col min="14858" max="15104" width="9.109375" style="125"/>
    <col min="15105" max="15105" width="27.44140625" style="125" customWidth="1"/>
    <col min="15106" max="15106" width="7.88671875" style="125" bestFit="1" customWidth="1"/>
    <col min="15107" max="15107" width="8.88671875" style="125" customWidth="1"/>
    <col min="15108" max="15108" width="6.109375" style="125" bestFit="1" customWidth="1"/>
    <col min="15109" max="15109" width="7" style="125" bestFit="1" customWidth="1"/>
    <col min="15110" max="15112" width="7.6640625" style="125" bestFit="1" customWidth="1"/>
    <col min="15113" max="15113" width="10.33203125" style="125" customWidth="1"/>
    <col min="15114" max="15360" width="9.109375" style="125"/>
    <col min="15361" max="15361" width="27.44140625" style="125" customWidth="1"/>
    <col min="15362" max="15362" width="7.88671875" style="125" bestFit="1" customWidth="1"/>
    <col min="15363" max="15363" width="8.88671875" style="125" customWidth="1"/>
    <col min="15364" max="15364" width="6.109375" style="125" bestFit="1" customWidth="1"/>
    <col min="15365" max="15365" width="7" style="125" bestFit="1" customWidth="1"/>
    <col min="15366" max="15368" width="7.6640625" style="125" bestFit="1" customWidth="1"/>
    <col min="15369" max="15369" width="10.33203125" style="125" customWidth="1"/>
    <col min="15370" max="15616" width="9.109375" style="125"/>
    <col min="15617" max="15617" width="27.44140625" style="125" customWidth="1"/>
    <col min="15618" max="15618" width="7.88671875" style="125" bestFit="1" customWidth="1"/>
    <col min="15619" max="15619" width="8.88671875" style="125" customWidth="1"/>
    <col min="15620" max="15620" width="6.109375" style="125" bestFit="1" customWidth="1"/>
    <col min="15621" max="15621" width="7" style="125" bestFit="1" customWidth="1"/>
    <col min="15622" max="15624" width="7.6640625" style="125" bestFit="1" customWidth="1"/>
    <col min="15625" max="15625" width="10.33203125" style="125" customWidth="1"/>
    <col min="15626" max="15872" width="9.109375" style="125"/>
    <col min="15873" max="15873" width="27.44140625" style="125" customWidth="1"/>
    <col min="15874" max="15874" width="7.88671875" style="125" bestFit="1" customWidth="1"/>
    <col min="15875" max="15875" width="8.88671875" style="125" customWidth="1"/>
    <col min="15876" max="15876" width="6.109375" style="125" bestFit="1" customWidth="1"/>
    <col min="15877" max="15877" width="7" style="125" bestFit="1" customWidth="1"/>
    <col min="15878" max="15880" width="7.6640625" style="125" bestFit="1" customWidth="1"/>
    <col min="15881" max="15881" width="10.33203125" style="125" customWidth="1"/>
    <col min="15882" max="16128" width="9.109375" style="125"/>
    <col min="16129" max="16129" width="27.44140625" style="125" customWidth="1"/>
    <col min="16130" max="16130" width="7.88671875" style="125" bestFit="1" customWidth="1"/>
    <col min="16131" max="16131" width="8.88671875" style="125" customWidth="1"/>
    <col min="16132" max="16132" width="6.109375" style="125" bestFit="1" customWidth="1"/>
    <col min="16133" max="16133" width="7" style="125" bestFit="1" customWidth="1"/>
    <col min="16134" max="16136" width="7.6640625" style="125" bestFit="1" customWidth="1"/>
    <col min="16137" max="16137" width="10.33203125" style="125" customWidth="1"/>
    <col min="16138" max="16384" width="9.109375" style="125"/>
  </cols>
  <sheetData>
    <row r="1" spans="1:9" ht="91.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41.25" customHeight="1" thickBot="1">
      <c r="A2" s="126" t="s">
        <v>363</v>
      </c>
      <c r="B2" s="127" t="s">
        <v>437</v>
      </c>
      <c r="C2" s="426" t="s">
        <v>80</v>
      </c>
      <c r="D2" s="426"/>
      <c r="E2" s="426"/>
      <c r="F2" s="426"/>
      <c r="G2" s="426"/>
      <c r="H2" s="426"/>
      <c r="I2" s="427"/>
    </row>
    <row r="3" spans="1:9" ht="12.75" customHeight="1">
      <c r="A3" s="428"/>
      <c r="B3" s="429"/>
      <c r="C3" s="429"/>
      <c r="D3" s="429"/>
      <c r="E3" s="429"/>
      <c r="F3" s="429"/>
      <c r="G3" s="429"/>
      <c r="H3" s="429"/>
      <c r="I3" s="430"/>
    </row>
    <row r="4" spans="1:9" ht="13.8">
      <c r="A4" s="128" t="s">
        <v>298</v>
      </c>
      <c r="B4" s="129" t="s">
        <v>299</v>
      </c>
      <c r="C4" s="130" t="s">
        <v>300</v>
      </c>
      <c r="D4" s="131" t="s">
        <v>301</v>
      </c>
      <c r="E4" s="132" t="s">
        <v>302</v>
      </c>
      <c r="F4" s="132" t="s">
        <v>303</v>
      </c>
      <c r="G4" s="133" t="s">
        <v>304</v>
      </c>
      <c r="H4" s="132" t="s">
        <v>305</v>
      </c>
      <c r="I4" s="134" t="s">
        <v>306</v>
      </c>
    </row>
    <row r="5" spans="1:9">
      <c r="A5" s="135" t="s">
        <v>307</v>
      </c>
      <c r="B5" s="136"/>
      <c r="C5" s="137"/>
      <c r="D5" s="138"/>
      <c r="E5" s="139"/>
      <c r="F5" s="139"/>
      <c r="G5" s="139"/>
      <c r="H5" s="139"/>
      <c r="I5" s="140"/>
    </row>
    <row r="6" spans="1:9">
      <c r="A6" s="141" t="s">
        <v>308</v>
      </c>
      <c r="B6" s="142" t="s">
        <v>309</v>
      </c>
      <c r="C6" s="143">
        <v>242</v>
      </c>
      <c r="D6" s="144">
        <v>0.41</v>
      </c>
      <c r="E6" s="145">
        <v>1</v>
      </c>
      <c r="F6" s="145">
        <v>8.48</v>
      </c>
      <c r="G6" s="146">
        <v>0</v>
      </c>
      <c r="H6" s="145">
        <f>F6</f>
        <v>8.48</v>
      </c>
      <c r="I6" s="147">
        <f>H6*D6</f>
        <v>3.4767999999999999</v>
      </c>
    </row>
    <row r="7" spans="1:9">
      <c r="A7" s="141" t="s">
        <v>310</v>
      </c>
      <c r="B7" s="142" t="s">
        <v>309</v>
      </c>
      <c r="C7" s="143">
        <v>2436</v>
      </c>
      <c r="D7" s="144">
        <v>0.41</v>
      </c>
      <c r="E7" s="145">
        <v>1</v>
      </c>
      <c r="F7" s="145">
        <v>13.74</v>
      </c>
      <c r="G7" s="146">
        <v>0</v>
      </c>
      <c r="H7" s="145">
        <f>F7</f>
        <v>13.74</v>
      </c>
      <c r="I7" s="147">
        <f>H7*D7</f>
        <v>5.6334</v>
      </c>
    </row>
    <row r="8" spans="1:9">
      <c r="A8" s="148" t="s">
        <v>311</v>
      </c>
      <c r="B8" s="149"/>
      <c r="C8" s="150"/>
      <c r="D8" s="151"/>
      <c r="E8" s="152"/>
      <c r="F8" s="152"/>
      <c r="G8" s="153"/>
      <c r="H8" s="152"/>
      <c r="I8" s="154">
        <f>SUM(I6:I7)</f>
        <v>9.110199999999999</v>
      </c>
    </row>
    <row r="9" spans="1:9">
      <c r="A9" s="155"/>
      <c r="B9" s="156"/>
      <c r="C9" s="157"/>
      <c r="D9" s="158"/>
      <c r="E9" s="159"/>
      <c r="F9" s="159"/>
      <c r="G9" s="160"/>
      <c r="H9" s="159"/>
      <c r="I9" s="161"/>
    </row>
    <row r="10" spans="1:9" ht="13.8">
      <c r="A10" s="162" t="s">
        <v>312</v>
      </c>
      <c r="B10" s="163"/>
      <c r="C10" s="164"/>
      <c r="D10" s="165"/>
      <c r="E10" s="166"/>
      <c r="F10" s="166"/>
      <c r="G10" s="167"/>
      <c r="H10" s="166"/>
      <c r="I10" s="168"/>
    </row>
    <row r="11" spans="1:9" ht="24">
      <c r="A11" s="169" t="s">
        <v>80</v>
      </c>
      <c r="B11" s="170" t="s">
        <v>344</v>
      </c>
      <c r="C11" s="175" t="s">
        <v>297</v>
      </c>
      <c r="D11" s="171">
        <v>1</v>
      </c>
      <c r="E11" s="171">
        <v>1</v>
      </c>
      <c r="F11" s="171">
        <v>8.09</v>
      </c>
      <c r="G11" s="172">
        <v>0</v>
      </c>
      <c r="H11" s="173">
        <f>F11</f>
        <v>8.09</v>
      </c>
      <c r="I11" s="174">
        <f>H11*D11</f>
        <v>8.09</v>
      </c>
    </row>
    <row r="12" spans="1:9">
      <c r="A12" s="177" t="s">
        <v>317</v>
      </c>
      <c r="B12" s="178"/>
      <c r="C12" s="179"/>
      <c r="D12" s="180"/>
      <c r="E12" s="181"/>
      <c r="F12" s="181"/>
      <c r="G12" s="182"/>
      <c r="H12" s="181"/>
      <c r="I12" s="183">
        <f>SUM(I11:I11)</f>
        <v>8.09</v>
      </c>
    </row>
    <row r="13" spans="1:9">
      <c r="A13" s="184"/>
      <c r="B13" s="185"/>
      <c r="C13" s="186"/>
      <c r="D13" s="187"/>
      <c r="E13" s="188"/>
      <c r="F13" s="188"/>
      <c r="G13" s="189"/>
      <c r="H13" s="188"/>
      <c r="I13" s="190"/>
    </row>
    <row r="14" spans="1:9" ht="13.8">
      <c r="A14" s="128" t="s">
        <v>318</v>
      </c>
      <c r="B14" s="191"/>
      <c r="C14" s="192"/>
      <c r="D14" s="131"/>
      <c r="E14" s="132"/>
      <c r="F14" s="132"/>
      <c r="G14" s="133"/>
      <c r="H14" s="132" t="s">
        <v>319</v>
      </c>
      <c r="I14" s="134" t="s">
        <v>320</v>
      </c>
    </row>
    <row r="15" spans="1:9">
      <c r="A15" s="193" t="s">
        <v>321</v>
      </c>
      <c r="B15" s="194"/>
      <c r="C15" s="195"/>
      <c r="D15" s="196"/>
      <c r="E15" s="197"/>
      <c r="F15" s="197"/>
      <c r="G15" s="198"/>
      <c r="H15" s="197"/>
      <c r="I15" s="199"/>
    </row>
    <row r="16" spans="1:9">
      <c r="A16" s="202" t="s">
        <v>322</v>
      </c>
      <c r="B16" s="203"/>
      <c r="C16" s="195"/>
      <c r="D16" s="196"/>
      <c r="E16" s="197"/>
      <c r="F16" s="197"/>
      <c r="G16" s="198"/>
      <c r="H16" s="173">
        <v>90.43</v>
      </c>
      <c r="I16" s="199">
        <f>I8</f>
        <v>9.110199999999999</v>
      </c>
    </row>
    <row r="17" spans="1:9">
      <c r="A17" s="202" t="s">
        <v>323</v>
      </c>
      <c r="B17" s="203"/>
      <c r="C17" s="195"/>
      <c r="D17" s="196"/>
      <c r="E17" s="197"/>
      <c r="F17" s="197"/>
      <c r="G17" s="198"/>
      <c r="H17" s="197"/>
      <c r="I17" s="199">
        <f>I12</f>
        <v>8.09</v>
      </c>
    </row>
    <row r="18" spans="1:9">
      <c r="A18" s="202" t="s">
        <v>324</v>
      </c>
      <c r="B18" s="203"/>
      <c r="C18" s="195"/>
      <c r="D18" s="196"/>
      <c r="E18" s="197"/>
      <c r="F18" s="197"/>
      <c r="G18" s="198"/>
      <c r="H18" s="197"/>
      <c r="I18" s="199">
        <v>0</v>
      </c>
    </row>
    <row r="19" spans="1:9">
      <c r="A19" s="202" t="s">
        <v>325</v>
      </c>
      <c r="B19" s="203"/>
      <c r="C19" s="195"/>
      <c r="D19" s="196"/>
      <c r="E19" s="197"/>
      <c r="F19" s="197"/>
      <c r="G19" s="198"/>
      <c r="H19" s="197"/>
      <c r="I19" s="199">
        <v>1</v>
      </c>
    </row>
    <row r="20" spans="1:9">
      <c r="A20" s="202" t="s">
        <v>326</v>
      </c>
      <c r="B20" s="203"/>
      <c r="C20" s="195"/>
      <c r="D20" s="196"/>
      <c r="E20" s="197"/>
      <c r="F20" s="197"/>
      <c r="G20" s="198"/>
      <c r="H20" s="197"/>
      <c r="I20" s="199">
        <f>I16+I18</f>
        <v>9.110199999999999</v>
      </c>
    </row>
    <row r="21" spans="1:9">
      <c r="A21" s="431" t="s">
        <v>327</v>
      </c>
      <c r="B21" s="432"/>
      <c r="C21" s="195"/>
      <c r="D21" s="196"/>
      <c r="E21" s="197"/>
      <c r="F21" s="197"/>
      <c r="G21" s="198"/>
      <c r="H21" s="197"/>
      <c r="I21" s="199">
        <f>SUM(I16+I18)/I19</f>
        <v>9.110199999999999</v>
      </c>
    </row>
    <row r="22" spans="1:9">
      <c r="A22" s="202" t="s">
        <v>328</v>
      </c>
      <c r="B22" s="203"/>
      <c r="C22" s="195"/>
      <c r="D22" s="196"/>
      <c r="E22" s="197"/>
      <c r="F22" s="197"/>
      <c r="G22" s="198"/>
      <c r="H22" s="197"/>
      <c r="I22" s="199">
        <f>I21+I17</f>
        <v>17.200199999999999</v>
      </c>
    </row>
    <row r="23" spans="1:9">
      <c r="A23" s="204" t="s">
        <v>329</v>
      </c>
      <c r="B23" s="205"/>
      <c r="C23" s="137"/>
      <c r="D23" s="206"/>
      <c r="E23" s="207"/>
      <c r="F23" s="207"/>
      <c r="G23" s="139"/>
      <c r="H23" s="206"/>
      <c r="I23" s="208"/>
    </row>
    <row r="24" spans="1:9" ht="13.8" thickBot="1">
      <c r="A24" s="209" t="s">
        <v>330</v>
      </c>
      <c r="B24" s="210"/>
      <c r="C24" s="211"/>
      <c r="D24" s="212"/>
      <c r="E24" s="213"/>
      <c r="F24" s="213"/>
      <c r="G24" s="214"/>
      <c r="H24" s="213"/>
      <c r="I24" s="215">
        <f>I23+I22</f>
        <v>17.200199999999999</v>
      </c>
    </row>
  </sheetData>
  <mergeCells count="5">
    <mergeCell ref="B1:F1"/>
    <mergeCell ref="G1:I1"/>
    <mergeCell ref="C2:I2"/>
    <mergeCell ref="A3:I3"/>
    <mergeCell ref="A21:B21"/>
  </mergeCells>
  <printOptions horizontalCentered="1"/>
  <pageMargins left="0.70866141732283472" right="0.51181102362204722" top="0.39370078740157483" bottom="0.47244094488188981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5"/>
  <sheetViews>
    <sheetView workbookViewId="0">
      <selection activeCell="B2" sqref="B2"/>
    </sheetView>
  </sheetViews>
  <sheetFormatPr defaultRowHeight="13.2"/>
  <cols>
    <col min="1" max="1" width="23" style="216" customWidth="1"/>
    <col min="2" max="2" width="7.88671875" style="216" bestFit="1" customWidth="1"/>
    <col min="3" max="3" width="9.109375" style="216"/>
    <col min="4" max="4" width="6.109375" style="257" bestFit="1" customWidth="1"/>
    <col min="5" max="5" width="7.33203125" style="257" customWidth="1"/>
    <col min="6" max="7" width="9.109375" style="257"/>
    <col min="8" max="256" width="9.109375" style="216"/>
    <col min="257" max="257" width="23" style="216" customWidth="1"/>
    <col min="258" max="258" width="7.88671875" style="216" bestFit="1" customWidth="1"/>
    <col min="259" max="259" width="9.109375" style="216"/>
    <col min="260" max="260" width="6.109375" style="216" bestFit="1" customWidth="1"/>
    <col min="261" max="261" width="7.33203125" style="216" customWidth="1"/>
    <col min="262" max="512" width="9.109375" style="216"/>
    <col min="513" max="513" width="23" style="216" customWidth="1"/>
    <col min="514" max="514" width="7.88671875" style="216" bestFit="1" customWidth="1"/>
    <col min="515" max="515" width="9.109375" style="216"/>
    <col min="516" max="516" width="6.109375" style="216" bestFit="1" customWidth="1"/>
    <col min="517" max="517" width="7.33203125" style="216" customWidth="1"/>
    <col min="518" max="768" width="9.109375" style="216"/>
    <col min="769" max="769" width="23" style="216" customWidth="1"/>
    <col min="770" max="770" width="7.88671875" style="216" bestFit="1" customWidth="1"/>
    <col min="771" max="771" width="9.109375" style="216"/>
    <col min="772" max="772" width="6.109375" style="216" bestFit="1" customWidth="1"/>
    <col min="773" max="773" width="7.33203125" style="216" customWidth="1"/>
    <col min="774" max="1024" width="9.109375" style="216"/>
    <col min="1025" max="1025" width="23" style="216" customWidth="1"/>
    <col min="1026" max="1026" width="7.88671875" style="216" bestFit="1" customWidth="1"/>
    <col min="1027" max="1027" width="9.109375" style="216"/>
    <col min="1028" max="1028" width="6.109375" style="216" bestFit="1" customWidth="1"/>
    <col min="1029" max="1029" width="7.33203125" style="216" customWidth="1"/>
    <col min="1030" max="1280" width="9.109375" style="216"/>
    <col min="1281" max="1281" width="23" style="216" customWidth="1"/>
    <col min="1282" max="1282" width="7.88671875" style="216" bestFit="1" customWidth="1"/>
    <col min="1283" max="1283" width="9.109375" style="216"/>
    <col min="1284" max="1284" width="6.109375" style="216" bestFit="1" customWidth="1"/>
    <col min="1285" max="1285" width="7.33203125" style="216" customWidth="1"/>
    <col min="1286" max="1536" width="9.109375" style="216"/>
    <col min="1537" max="1537" width="23" style="216" customWidth="1"/>
    <col min="1538" max="1538" width="7.88671875" style="216" bestFit="1" customWidth="1"/>
    <col min="1539" max="1539" width="9.109375" style="216"/>
    <col min="1540" max="1540" width="6.109375" style="216" bestFit="1" customWidth="1"/>
    <col min="1541" max="1541" width="7.33203125" style="216" customWidth="1"/>
    <col min="1542" max="1792" width="9.109375" style="216"/>
    <col min="1793" max="1793" width="23" style="216" customWidth="1"/>
    <col min="1794" max="1794" width="7.88671875" style="216" bestFit="1" customWidth="1"/>
    <col min="1795" max="1795" width="9.109375" style="216"/>
    <col min="1796" max="1796" width="6.109375" style="216" bestFit="1" customWidth="1"/>
    <col min="1797" max="1797" width="7.33203125" style="216" customWidth="1"/>
    <col min="1798" max="2048" width="9.109375" style="216"/>
    <col min="2049" max="2049" width="23" style="216" customWidth="1"/>
    <col min="2050" max="2050" width="7.88671875" style="216" bestFit="1" customWidth="1"/>
    <col min="2051" max="2051" width="9.109375" style="216"/>
    <col min="2052" max="2052" width="6.109375" style="216" bestFit="1" customWidth="1"/>
    <col min="2053" max="2053" width="7.33203125" style="216" customWidth="1"/>
    <col min="2054" max="2304" width="9.109375" style="216"/>
    <col min="2305" max="2305" width="23" style="216" customWidth="1"/>
    <col min="2306" max="2306" width="7.88671875" style="216" bestFit="1" customWidth="1"/>
    <col min="2307" max="2307" width="9.109375" style="216"/>
    <col min="2308" max="2308" width="6.109375" style="216" bestFit="1" customWidth="1"/>
    <col min="2309" max="2309" width="7.33203125" style="216" customWidth="1"/>
    <col min="2310" max="2560" width="9.109375" style="216"/>
    <col min="2561" max="2561" width="23" style="216" customWidth="1"/>
    <col min="2562" max="2562" width="7.88671875" style="216" bestFit="1" customWidth="1"/>
    <col min="2563" max="2563" width="9.109375" style="216"/>
    <col min="2564" max="2564" width="6.109375" style="216" bestFit="1" customWidth="1"/>
    <col min="2565" max="2565" width="7.33203125" style="216" customWidth="1"/>
    <col min="2566" max="2816" width="9.109375" style="216"/>
    <col min="2817" max="2817" width="23" style="216" customWidth="1"/>
    <col min="2818" max="2818" width="7.88671875" style="216" bestFit="1" customWidth="1"/>
    <col min="2819" max="2819" width="9.109375" style="216"/>
    <col min="2820" max="2820" width="6.109375" style="216" bestFit="1" customWidth="1"/>
    <col min="2821" max="2821" width="7.33203125" style="216" customWidth="1"/>
    <col min="2822" max="3072" width="9.109375" style="216"/>
    <col min="3073" max="3073" width="23" style="216" customWidth="1"/>
    <col min="3074" max="3074" width="7.88671875" style="216" bestFit="1" customWidth="1"/>
    <col min="3075" max="3075" width="9.109375" style="216"/>
    <col min="3076" max="3076" width="6.109375" style="216" bestFit="1" customWidth="1"/>
    <col min="3077" max="3077" width="7.33203125" style="216" customWidth="1"/>
    <col min="3078" max="3328" width="9.109375" style="216"/>
    <col min="3329" max="3329" width="23" style="216" customWidth="1"/>
    <col min="3330" max="3330" width="7.88671875" style="216" bestFit="1" customWidth="1"/>
    <col min="3331" max="3331" width="9.109375" style="216"/>
    <col min="3332" max="3332" width="6.109375" style="216" bestFit="1" customWidth="1"/>
    <col min="3333" max="3333" width="7.33203125" style="216" customWidth="1"/>
    <col min="3334" max="3584" width="9.109375" style="216"/>
    <col min="3585" max="3585" width="23" style="216" customWidth="1"/>
    <col min="3586" max="3586" width="7.88671875" style="216" bestFit="1" customWidth="1"/>
    <col min="3587" max="3587" width="9.109375" style="216"/>
    <col min="3588" max="3588" width="6.109375" style="216" bestFit="1" customWidth="1"/>
    <col min="3589" max="3589" width="7.33203125" style="216" customWidth="1"/>
    <col min="3590" max="3840" width="9.109375" style="216"/>
    <col min="3841" max="3841" width="23" style="216" customWidth="1"/>
    <col min="3842" max="3842" width="7.88671875" style="216" bestFit="1" customWidth="1"/>
    <col min="3843" max="3843" width="9.109375" style="216"/>
    <col min="3844" max="3844" width="6.109375" style="216" bestFit="1" customWidth="1"/>
    <col min="3845" max="3845" width="7.33203125" style="216" customWidth="1"/>
    <col min="3846" max="4096" width="9.109375" style="216"/>
    <col min="4097" max="4097" width="23" style="216" customWidth="1"/>
    <col min="4098" max="4098" width="7.88671875" style="216" bestFit="1" customWidth="1"/>
    <col min="4099" max="4099" width="9.109375" style="216"/>
    <col min="4100" max="4100" width="6.109375" style="216" bestFit="1" customWidth="1"/>
    <col min="4101" max="4101" width="7.33203125" style="216" customWidth="1"/>
    <col min="4102" max="4352" width="9.109375" style="216"/>
    <col min="4353" max="4353" width="23" style="216" customWidth="1"/>
    <col min="4354" max="4354" width="7.88671875" style="216" bestFit="1" customWidth="1"/>
    <col min="4355" max="4355" width="9.109375" style="216"/>
    <col min="4356" max="4356" width="6.109375" style="216" bestFit="1" customWidth="1"/>
    <col min="4357" max="4357" width="7.33203125" style="216" customWidth="1"/>
    <col min="4358" max="4608" width="9.109375" style="216"/>
    <col min="4609" max="4609" width="23" style="216" customWidth="1"/>
    <col min="4610" max="4610" width="7.88671875" style="216" bestFit="1" customWidth="1"/>
    <col min="4611" max="4611" width="9.109375" style="216"/>
    <col min="4612" max="4612" width="6.109375" style="216" bestFit="1" customWidth="1"/>
    <col min="4613" max="4613" width="7.33203125" style="216" customWidth="1"/>
    <col min="4614" max="4864" width="9.109375" style="216"/>
    <col min="4865" max="4865" width="23" style="216" customWidth="1"/>
    <col min="4866" max="4866" width="7.88671875" style="216" bestFit="1" customWidth="1"/>
    <col min="4867" max="4867" width="9.109375" style="216"/>
    <col min="4868" max="4868" width="6.109375" style="216" bestFit="1" customWidth="1"/>
    <col min="4869" max="4869" width="7.33203125" style="216" customWidth="1"/>
    <col min="4870" max="5120" width="9.109375" style="216"/>
    <col min="5121" max="5121" width="23" style="216" customWidth="1"/>
    <col min="5122" max="5122" width="7.88671875" style="216" bestFit="1" customWidth="1"/>
    <col min="5123" max="5123" width="9.109375" style="216"/>
    <col min="5124" max="5124" width="6.109375" style="216" bestFit="1" customWidth="1"/>
    <col min="5125" max="5125" width="7.33203125" style="216" customWidth="1"/>
    <col min="5126" max="5376" width="9.109375" style="216"/>
    <col min="5377" max="5377" width="23" style="216" customWidth="1"/>
    <col min="5378" max="5378" width="7.88671875" style="216" bestFit="1" customWidth="1"/>
    <col min="5379" max="5379" width="9.109375" style="216"/>
    <col min="5380" max="5380" width="6.109375" style="216" bestFit="1" customWidth="1"/>
    <col min="5381" max="5381" width="7.33203125" style="216" customWidth="1"/>
    <col min="5382" max="5632" width="9.109375" style="216"/>
    <col min="5633" max="5633" width="23" style="216" customWidth="1"/>
    <col min="5634" max="5634" width="7.88671875" style="216" bestFit="1" customWidth="1"/>
    <col min="5635" max="5635" width="9.109375" style="216"/>
    <col min="5636" max="5636" width="6.109375" style="216" bestFit="1" customWidth="1"/>
    <col min="5637" max="5637" width="7.33203125" style="216" customWidth="1"/>
    <col min="5638" max="5888" width="9.109375" style="216"/>
    <col min="5889" max="5889" width="23" style="216" customWidth="1"/>
    <col min="5890" max="5890" width="7.88671875" style="216" bestFit="1" customWidth="1"/>
    <col min="5891" max="5891" width="9.109375" style="216"/>
    <col min="5892" max="5892" width="6.109375" style="216" bestFit="1" customWidth="1"/>
    <col min="5893" max="5893" width="7.33203125" style="216" customWidth="1"/>
    <col min="5894" max="6144" width="9.109375" style="216"/>
    <col min="6145" max="6145" width="23" style="216" customWidth="1"/>
    <col min="6146" max="6146" width="7.88671875" style="216" bestFit="1" customWidth="1"/>
    <col min="6147" max="6147" width="9.109375" style="216"/>
    <col min="6148" max="6148" width="6.109375" style="216" bestFit="1" customWidth="1"/>
    <col min="6149" max="6149" width="7.33203125" style="216" customWidth="1"/>
    <col min="6150" max="6400" width="9.109375" style="216"/>
    <col min="6401" max="6401" width="23" style="216" customWidth="1"/>
    <col min="6402" max="6402" width="7.88671875" style="216" bestFit="1" customWidth="1"/>
    <col min="6403" max="6403" width="9.109375" style="216"/>
    <col min="6404" max="6404" width="6.109375" style="216" bestFit="1" customWidth="1"/>
    <col min="6405" max="6405" width="7.33203125" style="216" customWidth="1"/>
    <col min="6406" max="6656" width="9.109375" style="216"/>
    <col min="6657" max="6657" width="23" style="216" customWidth="1"/>
    <col min="6658" max="6658" width="7.88671875" style="216" bestFit="1" customWidth="1"/>
    <col min="6659" max="6659" width="9.109375" style="216"/>
    <col min="6660" max="6660" width="6.109375" style="216" bestFit="1" customWidth="1"/>
    <col min="6661" max="6661" width="7.33203125" style="216" customWidth="1"/>
    <col min="6662" max="6912" width="9.109375" style="216"/>
    <col min="6913" max="6913" width="23" style="216" customWidth="1"/>
    <col min="6914" max="6914" width="7.88671875" style="216" bestFit="1" customWidth="1"/>
    <col min="6915" max="6915" width="9.109375" style="216"/>
    <col min="6916" max="6916" width="6.109375" style="216" bestFit="1" customWidth="1"/>
    <col min="6917" max="6917" width="7.33203125" style="216" customWidth="1"/>
    <col min="6918" max="7168" width="9.109375" style="216"/>
    <col min="7169" max="7169" width="23" style="216" customWidth="1"/>
    <col min="7170" max="7170" width="7.88671875" style="216" bestFit="1" customWidth="1"/>
    <col min="7171" max="7171" width="9.109375" style="216"/>
    <col min="7172" max="7172" width="6.109375" style="216" bestFit="1" customWidth="1"/>
    <col min="7173" max="7173" width="7.33203125" style="216" customWidth="1"/>
    <col min="7174" max="7424" width="9.109375" style="216"/>
    <col min="7425" max="7425" width="23" style="216" customWidth="1"/>
    <col min="7426" max="7426" width="7.88671875" style="216" bestFit="1" customWidth="1"/>
    <col min="7427" max="7427" width="9.109375" style="216"/>
    <col min="7428" max="7428" width="6.109375" style="216" bestFit="1" customWidth="1"/>
    <col min="7429" max="7429" width="7.33203125" style="216" customWidth="1"/>
    <col min="7430" max="7680" width="9.109375" style="216"/>
    <col min="7681" max="7681" width="23" style="216" customWidth="1"/>
    <col min="7682" max="7682" width="7.88671875" style="216" bestFit="1" customWidth="1"/>
    <col min="7683" max="7683" width="9.109375" style="216"/>
    <col min="7684" max="7684" width="6.109375" style="216" bestFit="1" customWidth="1"/>
    <col min="7685" max="7685" width="7.33203125" style="216" customWidth="1"/>
    <col min="7686" max="7936" width="9.109375" style="216"/>
    <col min="7937" max="7937" width="23" style="216" customWidth="1"/>
    <col min="7938" max="7938" width="7.88671875" style="216" bestFit="1" customWidth="1"/>
    <col min="7939" max="7939" width="9.109375" style="216"/>
    <col min="7940" max="7940" width="6.109375" style="216" bestFit="1" customWidth="1"/>
    <col min="7941" max="7941" width="7.33203125" style="216" customWidth="1"/>
    <col min="7942" max="8192" width="9.109375" style="216"/>
    <col min="8193" max="8193" width="23" style="216" customWidth="1"/>
    <col min="8194" max="8194" width="7.88671875" style="216" bestFit="1" customWidth="1"/>
    <col min="8195" max="8195" width="9.109375" style="216"/>
    <col min="8196" max="8196" width="6.109375" style="216" bestFit="1" customWidth="1"/>
    <col min="8197" max="8197" width="7.33203125" style="216" customWidth="1"/>
    <col min="8198" max="8448" width="9.109375" style="216"/>
    <col min="8449" max="8449" width="23" style="216" customWidth="1"/>
    <col min="8450" max="8450" width="7.88671875" style="216" bestFit="1" customWidth="1"/>
    <col min="8451" max="8451" width="9.109375" style="216"/>
    <col min="8452" max="8452" width="6.109375" style="216" bestFit="1" customWidth="1"/>
    <col min="8453" max="8453" width="7.33203125" style="216" customWidth="1"/>
    <col min="8454" max="8704" width="9.109375" style="216"/>
    <col min="8705" max="8705" width="23" style="216" customWidth="1"/>
    <col min="8706" max="8706" width="7.88671875" style="216" bestFit="1" customWidth="1"/>
    <col min="8707" max="8707" width="9.109375" style="216"/>
    <col min="8708" max="8708" width="6.109375" style="216" bestFit="1" customWidth="1"/>
    <col min="8709" max="8709" width="7.33203125" style="216" customWidth="1"/>
    <col min="8710" max="8960" width="9.109375" style="216"/>
    <col min="8961" max="8961" width="23" style="216" customWidth="1"/>
    <col min="8962" max="8962" width="7.88671875" style="216" bestFit="1" customWidth="1"/>
    <col min="8963" max="8963" width="9.109375" style="216"/>
    <col min="8964" max="8964" width="6.109375" style="216" bestFit="1" customWidth="1"/>
    <col min="8965" max="8965" width="7.33203125" style="216" customWidth="1"/>
    <col min="8966" max="9216" width="9.109375" style="216"/>
    <col min="9217" max="9217" width="23" style="216" customWidth="1"/>
    <col min="9218" max="9218" width="7.88671875" style="216" bestFit="1" customWidth="1"/>
    <col min="9219" max="9219" width="9.109375" style="216"/>
    <col min="9220" max="9220" width="6.109375" style="216" bestFit="1" customWidth="1"/>
    <col min="9221" max="9221" width="7.33203125" style="216" customWidth="1"/>
    <col min="9222" max="9472" width="9.109375" style="216"/>
    <col min="9473" max="9473" width="23" style="216" customWidth="1"/>
    <col min="9474" max="9474" width="7.88671875" style="216" bestFit="1" customWidth="1"/>
    <col min="9475" max="9475" width="9.109375" style="216"/>
    <col min="9476" max="9476" width="6.109375" style="216" bestFit="1" customWidth="1"/>
    <col min="9477" max="9477" width="7.33203125" style="216" customWidth="1"/>
    <col min="9478" max="9728" width="9.109375" style="216"/>
    <col min="9729" max="9729" width="23" style="216" customWidth="1"/>
    <col min="9730" max="9730" width="7.88671875" style="216" bestFit="1" customWidth="1"/>
    <col min="9731" max="9731" width="9.109375" style="216"/>
    <col min="9732" max="9732" width="6.109375" style="216" bestFit="1" customWidth="1"/>
    <col min="9733" max="9733" width="7.33203125" style="216" customWidth="1"/>
    <col min="9734" max="9984" width="9.109375" style="216"/>
    <col min="9985" max="9985" width="23" style="216" customWidth="1"/>
    <col min="9986" max="9986" width="7.88671875" style="216" bestFit="1" customWidth="1"/>
    <col min="9987" max="9987" width="9.109375" style="216"/>
    <col min="9988" max="9988" width="6.109375" style="216" bestFit="1" customWidth="1"/>
    <col min="9989" max="9989" width="7.33203125" style="216" customWidth="1"/>
    <col min="9990" max="10240" width="9.109375" style="216"/>
    <col min="10241" max="10241" width="23" style="216" customWidth="1"/>
    <col min="10242" max="10242" width="7.88671875" style="216" bestFit="1" customWidth="1"/>
    <col min="10243" max="10243" width="9.109375" style="216"/>
    <col min="10244" max="10244" width="6.109375" style="216" bestFit="1" customWidth="1"/>
    <col min="10245" max="10245" width="7.33203125" style="216" customWidth="1"/>
    <col min="10246" max="10496" width="9.109375" style="216"/>
    <col min="10497" max="10497" width="23" style="216" customWidth="1"/>
    <col min="10498" max="10498" width="7.88671875" style="216" bestFit="1" customWidth="1"/>
    <col min="10499" max="10499" width="9.109375" style="216"/>
    <col min="10500" max="10500" width="6.109375" style="216" bestFit="1" customWidth="1"/>
    <col min="10501" max="10501" width="7.33203125" style="216" customWidth="1"/>
    <col min="10502" max="10752" width="9.109375" style="216"/>
    <col min="10753" max="10753" width="23" style="216" customWidth="1"/>
    <col min="10754" max="10754" width="7.88671875" style="216" bestFit="1" customWidth="1"/>
    <col min="10755" max="10755" width="9.109375" style="216"/>
    <col min="10756" max="10756" width="6.109375" style="216" bestFit="1" customWidth="1"/>
    <col min="10757" max="10757" width="7.33203125" style="216" customWidth="1"/>
    <col min="10758" max="11008" width="9.109375" style="216"/>
    <col min="11009" max="11009" width="23" style="216" customWidth="1"/>
    <col min="11010" max="11010" width="7.88671875" style="216" bestFit="1" customWidth="1"/>
    <col min="11011" max="11011" width="9.109375" style="216"/>
    <col min="11012" max="11012" width="6.109375" style="216" bestFit="1" customWidth="1"/>
    <col min="11013" max="11013" width="7.33203125" style="216" customWidth="1"/>
    <col min="11014" max="11264" width="9.109375" style="216"/>
    <col min="11265" max="11265" width="23" style="216" customWidth="1"/>
    <col min="11266" max="11266" width="7.88671875" style="216" bestFit="1" customWidth="1"/>
    <col min="11267" max="11267" width="9.109375" style="216"/>
    <col min="11268" max="11268" width="6.109375" style="216" bestFit="1" customWidth="1"/>
    <col min="11269" max="11269" width="7.33203125" style="216" customWidth="1"/>
    <col min="11270" max="11520" width="9.109375" style="216"/>
    <col min="11521" max="11521" width="23" style="216" customWidth="1"/>
    <col min="11522" max="11522" width="7.88671875" style="216" bestFit="1" customWidth="1"/>
    <col min="11523" max="11523" width="9.109375" style="216"/>
    <col min="11524" max="11524" width="6.109375" style="216" bestFit="1" customWidth="1"/>
    <col min="11525" max="11525" width="7.33203125" style="216" customWidth="1"/>
    <col min="11526" max="11776" width="9.109375" style="216"/>
    <col min="11777" max="11777" width="23" style="216" customWidth="1"/>
    <col min="11778" max="11778" width="7.88671875" style="216" bestFit="1" customWidth="1"/>
    <col min="11779" max="11779" width="9.109375" style="216"/>
    <col min="11780" max="11780" width="6.109375" style="216" bestFit="1" customWidth="1"/>
    <col min="11781" max="11781" width="7.33203125" style="216" customWidth="1"/>
    <col min="11782" max="12032" width="9.109375" style="216"/>
    <col min="12033" max="12033" width="23" style="216" customWidth="1"/>
    <col min="12034" max="12034" width="7.88671875" style="216" bestFit="1" customWidth="1"/>
    <col min="12035" max="12035" width="9.109375" style="216"/>
    <col min="12036" max="12036" width="6.109375" style="216" bestFit="1" customWidth="1"/>
    <col min="12037" max="12037" width="7.33203125" style="216" customWidth="1"/>
    <col min="12038" max="12288" width="9.109375" style="216"/>
    <col min="12289" max="12289" width="23" style="216" customWidth="1"/>
    <col min="12290" max="12290" width="7.88671875" style="216" bestFit="1" customWidth="1"/>
    <col min="12291" max="12291" width="9.109375" style="216"/>
    <col min="12292" max="12292" width="6.109375" style="216" bestFit="1" customWidth="1"/>
    <col min="12293" max="12293" width="7.33203125" style="216" customWidth="1"/>
    <col min="12294" max="12544" width="9.109375" style="216"/>
    <col min="12545" max="12545" width="23" style="216" customWidth="1"/>
    <col min="12546" max="12546" width="7.88671875" style="216" bestFit="1" customWidth="1"/>
    <col min="12547" max="12547" width="9.109375" style="216"/>
    <col min="12548" max="12548" width="6.109375" style="216" bestFit="1" customWidth="1"/>
    <col min="12549" max="12549" width="7.33203125" style="216" customWidth="1"/>
    <col min="12550" max="12800" width="9.109375" style="216"/>
    <col min="12801" max="12801" width="23" style="216" customWidth="1"/>
    <col min="12802" max="12802" width="7.88671875" style="216" bestFit="1" customWidth="1"/>
    <col min="12803" max="12803" width="9.109375" style="216"/>
    <col min="12804" max="12804" width="6.109375" style="216" bestFit="1" customWidth="1"/>
    <col min="12805" max="12805" width="7.33203125" style="216" customWidth="1"/>
    <col min="12806" max="13056" width="9.109375" style="216"/>
    <col min="13057" max="13057" width="23" style="216" customWidth="1"/>
    <col min="13058" max="13058" width="7.88671875" style="216" bestFit="1" customWidth="1"/>
    <col min="13059" max="13059" width="9.109375" style="216"/>
    <col min="13060" max="13060" width="6.109375" style="216" bestFit="1" customWidth="1"/>
    <col min="13061" max="13061" width="7.33203125" style="216" customWidth="1"/>
    <col min="13062" max="13312" width="9.109375" style="216"/>
    <col min="13313" max="13313" width="23" style="216" customWidth="1"/>
    <col min="13314" max="13314" width="7.88671875" style="216" bestFit="1" customWidth="1"/>
    <col min="13315" max="13315" width="9.109375" style="216"/>
    <col min="13316" max="13316" width="6.109375" style="216" bestFit="1" customWidth="1"/>
    <col min="13317" max="13317" width="7.33203125" style="216" customWidth="1"/>
    <col min="13318" max="13568" width="9.109375" style="216"/>
    <col min="13569" max="13569" width="23" style="216" customWidth="1"/>
    <col min="13570" max="13570" width="7.88671875" style="216" bestFit="1" customWidth="1"/>
    <col min="13571" max="13571" width="9.109375" style="216"/>
    <col min="13572" max="13572" width="6.109375" style="216" bestFit="1" customWidth="1"/>
    <col min="13573" max="13573" width="7.33203125" style="216" customWidth="1"/>
    <col min="13574" max="13824" width="9.109375" style="216"/>
    <col min="13825" max="13825" width="23" style="216" customWidth="1"/>
    <col min="13826" max="13826" width="7.88671875" style="216" bestFit="1" customWidth="1"/>
    <col min="13827" max="13827" width="9.109375" style="216"/>
    <col min="13828" max="13828" width="6.109375" style="216" bestFit="1" customWidth="1"/>
    <col min="13829" max="13829" width="7.33203125" style="216" customWidth="1"/>
    <col min="13830" max="14080" width="9.109375" style="216"/>
    <col min="14081" max="14081" width="23" style="216" customWidth="1"/>
    <col min="14082" max="14082" width="7.88671875" style="216" bestFit="1" customWidth="1"/>
    <col min="14083" max="14083" width="9.109375" style="216"/>
    <col min="14084" max="14084" width="6.109375" style="216" bestFit="1" customWidth="1"/>
    <col min="14085" max="14085" width="7.33203125" style="216" customWidth="1"/>
    <col min="14086" max="14336" width="9.109375" style="216"/>
    <col min="14337" max="14337" width="23" style="216" customWidth="1"/>
    <col min="14338" max="14338" width="7.88671875" style="216" bestFit="1" customWidth="1"/>
    <col min="14339" max="14339" width="9.109375" style="216"/>
    <col min="14340" max="14340" width="6.109375" style="216" bestFit="1" customWidth="1"/>
    <col min="14341" max="14341" width="7.33203125" style="216" customWidth="1"/>
    <col min="14342" max="14592" width="9.109375" style="216"/>
    <col min="14593" max="14593" width="23" style="216" customWidth="1"/>
    <col min="14594" max="14594" width="7.88671875" style="216" bestFit="1" customWidth="1"/>
    <col min="14595" max="14595" width="9.109375" style="216"/>
    <col min="14596" max="14596" width="6.109375" style="216" bestFit="1" customWidth="1"/>
    <col min="14597" max="14597" width="7.33203125" style="216" customWidth="1"/>
    <col min="14598" max="14848" width="9.109375" style="216"/>
    <col min="14849" max="14849" width="23" style="216" customWidth="1"/>
    <col min="14850" max="14850" width="7.88671875" style="216" bestFit="1" customWidth="1"/>
    <col min="14851" max="14851" width="9.109375" style="216"/>
    <col min="14852" max="14852" width="6.109375" style="216" bestFit="1" customWidth="1"/>
    <col min="14853" max="14853" width="7.33203125" style="216" customWidth="1"/>
    <col min="14854" max="15104" width="9.109375" style="216"/>
    <col min="15105" max="15105" width="23" style="216" customWidth="1"/>
    <col min="15106" max="15106" width="7.88671875" style="216" bestFit="1" customWidth="1"/>
    <col min="15107" max="15107" width="9.109375" style="216"/>
    <col min="15108" max="15108" width="6.109375" style="216" bestFit="1" customWidth="1"/>
    <col min="15109" max="15109" width="7.33203125" style="216" customWidth="1"/>
    <col min="15110" max="15360" width="9.109375" style="216"/>
    <col min="15361" max="15361" width="23" style="216" customWidth="1"/>
    <col min="15362" max="15362" width="7.88671875" style="216" bestFit="1" customWidth="1"/>
    <col min="15363" max="15363" width="9.109375" style="216"/>
    <col min="15364" max="15364" width="6.109375" style="216" bestFit="1" customWidth="1"/>
    <col min="15365" max="15365" width="7.33203125" style="216" customWidth="1"/>
    <col min="15366" max="15616" width="9.109375" style="216"/>
    <col min="15617" max="15617" width="23" style="216" customWidth="1"/>
    <col min="15618" max="15618" width="7.88671875" style="216" bestFit="1" customWidth="1"/>
    <col min="15619" max="15619" width="9.109375" style="216"/>
    <col min="15620" max="15620" width="6.109375" style="216" bestFit="1" customWidth="1"/>
    <col min="15621" max="15621" width="7.33203125" style="216" customWidth="1"/>
    <col min="15622" max="15872" width="9.109375" style="216"/>
    <col min="15873" max="15873" width="23" style="216" customWidth="1"/>
    <col min="15874" max="15874" width="7.88671875" style="216" bestFit="1" customWidth="1"/>
    <col min="15875" max="15875" width="9.109375" style="216"/>
    <col min="15876" max="15876" width="6.109375" style="216" bestFit="1" customWidth="1"/>
    <col min="15877" max="15877" width="7.33203125" style="216" customWidth="1"/>
    <col min="15878" max="16128" width="9.109375" style="216"/>
    <col min="16129" max="16129" width="23" style="216" customWidth="1"/>
    <col min="16130" max="16130" width="7.88671875" style="216" bestFit="1" customWidth="1"/>
    <col min="16131" max="16131" width="9.109375" style="216"/>
    <col min="16132" max="16132" width="6.109375" style="216" bestFit="1" customWidth="1"/>
    <col min="16133" max="16133" width="7.33203125" style="216" customWidth="1"/>
    <col min="16134" max="16384" width="9.109375" style="216"/>
  </cols>
  <sheetData>
    <row r="1" spans="1:16" ht="86.2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16" ht="39" customHeight="1" thickBot="1">
      <c r="A2" s="218" t="s">
        <v>375</v>
      </c>
      <c r="B2" s="219" t="s">
        <v>100</v>
      </c>
      <c r="C2" s="418" t="s">
        <v>354</v>
      </c>
      <c r="D2" s="419"/>
      <c r="E2" s="419"/>
      <c r="F2" s="419"/>
      <c r="G2" s="419"/>
      <c r="H2" s="419"/>
      <c r="I2" s="420"/>
    </row>
    <row r="3" spans="1:16">
      <c r="A3" s="421"/>
      <c r="B3" s="422"/>
      <c r="C3" s="422"/>
      <c r="D3" s="422"/>
      <c r="E3" s="422"/>
      <c r="F3" s="422"/>
      <c r="G3" s="422"/>
      <c r="H3" s="422"/>
      <c r="I3" s="423"/>
    </row>
    <row r="4" spans="1:16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16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16">
      <c r="A6" s="227" t="s">
        <v>310</v>
      </c>
      <c r="B6" s="232" t="s">
        <v>351</v>
      </c>
      <c r="C6" s="232">
        <v>2436</v>
      </c>
      <c r="D6" s="233">
        <v>0.41</v>
      </c>
      <c r="E6" s="233">
        <v>1</v>
      </c>
      <c r="F6" s="233">
        <v>13.74</v>
      </c>
      <c r="G6" s="259">
        <v>0</v>
      </c>
      <c r="H6" s="247">
        <f>F6</f>
        <v>13.74</v>
      </c>
      <c r="I6" s="234">
        <f>H6*D6</f>
        <v>5.6334</v>
      </c>
    </row>
    <row r="7" spans="1:16">
      <c r="A7" s="227" t="s">
        <v>308</v>
      </c>
      <c r="B7" s="232" t="s">
        <v>351</v>
      </c>
      <c r="C7" s="232">
        <v>242</v>
      </c>
      <c r="D7" s="233">
        <v>0.41</v>
      </c>
      <c r="E7" s="233">
        <v>1</v>
      </c>
      <c r="F7" s="233">
        <v>8.48</v>
      </c>
      <c r="G7" s="259">
        <v>0</v>
      </c>
      <c r="H7" s="247">
        <f>F7</f>
        <v>8.48</v>
      </c>
      <c r="I7" s="234">
        <f>H7*D7</f>
        <v>3.4767999999999999</v>
      </c>
    </row>
    <row r="8" spans="1:16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9.110199999999999</v>
      </c>
    </row>
    <row r="9" spans="1:16">
      <c r="A9" s="238"/>
      <c r="B9" s="220"/>
      <c r="C9" s="220"/>
      <c r="D9" s="221"/>
      <c r="E9" s="221"/>
      <c r="F9" s="221"/>
      <c r="G9" s="260"/>
      <c r="H9" s="221"/>
      <c r="I9" s="222"/>
    </row>
    <row r="10" spans="1:16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16" ht="24">
      <c r="A11" s="227" t="s">
        <v>352</v>
      </c>
      <c r="B11" s="232" t="s">
        <v>19</v>
      </c>
      <c r="C11" s="264" t="s">
        <v>297</v>
      </c>
      <c r="D11" s="279">
        <v>1</v>
      </c>
      <c r="E11" s="239">
        <v>1</v>
      </c>
      <c r="F11" s="239">
        <v>480.87</v>
      </c>
      <c r="G11" s="262">
        <v>0</v>
      </c>
      <c r="H11" s="239">
        <f>F11</f>
        <v>480.87</v>
      </c>
      <c r="I11" s="263">
        <f>H11*D11</f>
        <v>480.87</v>
      </c>
    </row>
    <row r="12" spans="1:16">
      <c r="A12" s="265" t="s">
        <v>317</v>
      </c>
      <c r="B12" s="266"/>
      <c r="C12" s="266"/>
      <c r="D12" s="267"/>
      <c r="E12" s="267"/>
      <c r="F12" s="267"/>
      <c r="G12" s="277"/>
      <c r="H12" s="267"/>
      <c r="I12" s="268">
        <f>SUM(I11:I11)</f>
        <v>480.87</v>
      </c>
      <c r="M12" s="216">
        <v>942.35</v>
      </c>
      <c r="P12" s="278" t="s">
        <v>353</v>
      </c>
    </row>
    <row r="13" spans="1:16">
      <c r="A13" s="269"/>
      <c r="B13" s="270"/>
      <c r="C13" s="270"/>
      <c r="D13" s="271"/>
      <c r="E13" s="271"/>
      <c r="F13" s="271"/>
      <c r="G13" s="276"/>
      <c r="H13" s="271"/>
      <c r="I13" s="222"/>
      <c r="M13" s="216">
        <v>889</v>
      </c>
    </row>
    <row r="14" spans="1:16">
      <c r="A14" s="272"/>
      <c r="B14" s="273"/>
      <c r="C14" s="273"/>
      <c r="D14" s="274"/>
      <c r="E14" s="274"/>
      <c r="F14" s="274"/>
      <c r="G14" s="275"/>
      <c r="H14" s="274"/>
      <c r="I14" s="237"/>
      <c r="M14" s="216">
        <v>1674</v>
      </c>
    </row>
    <row r="15" spans="1:16" ht="13.8">
      <c r="A15" s="223" t="s">
        <v>318</v>
      </c>
      <c r="B15" s="240"/>
      <c r="C15" s="240"/>
      <c r="D15" s="225"/>
      <c r="E15" s="225"/>
      <c r="F15" s="225"/>
      <c r="G15" s="258"/>
      <c r="H15" s="225" t="s">
        <v>319</v>
      </c>
      <c r="I15" s="226" t="s">
        <v>320</v>
      </c>
    </row>
    <row r="16" spans="1:16">
      <c r="A16" s="241" t="s">
        <v>321</v>
      </c>
      <c r="B16" s="229"/>
      <c r="C16" s="229"/>
      <c r="D16" s="236"/>
      <c r="E16" s="236"/>
      <c r="F16" s="236"/>
      <c r="G16" s="230"/>
      <c r="H16" s="236"/>
      <c r="I16" s="242"/>
      <c r="M16" s="216">
        <f>SUM(M12:M15)</f>
        <v>3505.35</v>
      </c>
    </row>
    <row r="17" spans="1:9">
      <c r="A17" s="243" t="s">
        <v>322</v>
      </c>
      <c r="B17" s="229"/>
      <c r="C17" s="229"/>
      <c r="D17" s="236"/>
      <c r="E17" s="236"/>
      <c r="F17" s="236"/>
      <c r="G17" s="230"/>
      <c r="H17" s="239">
        <v>90.43</v>
      </c>
      <c r="I17" s="242">
        <f>I8</f>
        <v>9.110199999999999</v>
      </c>
    </row>
    <row r="18" spans="1:9">
      <c r="A18" s="243" t="s">
        <v>323</v>
      </c>
      <c r="B18" s="229"/>
      <c r="C18" s="229"/>
      <c r="D18" s="236"/>
      <c r="E18" s="236"/>
      <c r="F18" s="236"/>
      <c r="G18" s="230"/>
      <c r="H18" s="248"/>
      <c r="I18" s="242">
        <f>I12</f>
        <v>480.87</v>
      </c>
    </row>
    <row r="19" spans="1:9">
      <c r="A19" s="243" t="s">
        <v>324</v>
      </c>
      <c r="B19" s="229"/>
      <c r="C19" s="229"/>
      <c r="D19" s="236"/>
      <c r="E19" s="236"/>
      <c r="F19" s="236"/>
      <c r="G19" s="230"/>
      <c r="H19" s="248"/>
      <c r="I19" s="242">
        <v>0</v>
      </c>
    </row>
    <row r="20" spans="1:9">
      <c r="A20" s="243" t="s">
        <v>325</v>
      </c>
      <c r="B20" s="229"/>
      <c r="C20" s="229"/>
      <c r="D20" s="236"/>
      <c r="E20" s="236"/>
      <c r="F20" s="236"/>
      <c r="G20" s="230"/>
      <c r="H20" s="248"/>
      <c r="I20" s="242">
        <v>1</v>
      </c>
    </row>
    <row r="21" spans="1:9">
      <c r="A21" s="243" t="s">
        <v>326</v>
      </c>
      <c r="B21" s="229"/>
      <c r="C21" s="229"/>
      <c r="D21" s="236"/>
      <c r="E21" s="236"/>
      <c r="F21" s="236"/>
      <c r="G21" s="230"/>
      <c r="H21" s="248"/>
      <c r="I21" s="242">
        <f>I17+I19</f>
        <v>9.110199999999999</v>
      </c>
    </row>
    <row r="22" spans="1:9">
      <c r="A22" s="424" t="s">
        <v>327</v>
      </c>
      <c r="B22" s="425"/>
      <c r="C22" s="229"/>
      <c r="D22" s="236"/>
      <c r="E22" s="236"/>
      <c r="F22" s="236"/>
      <c r="G22" s="230"/>
      <c r="H22" s="248"/>
      <c r="I22" s="242">
        <f>SUM(I17+I19)/I20</f>
        <v>9.110199999999999</v>
      </c>
    </row>
    <row r="23" spans="1:9">
      <c r="A23" s="243" t="s">
        <v>328</v>
      </c>
      <c r="B23" s="229"/>
      <c r="C23" s="229"/>
      <c r="D23" s="236"/>
      <c r="E23" s="236"/>
      <c r="F23" s="236"/>
      <c r="G23" s="230"/>
      <c r="H23" s="248"/>
      <c r="I23" s="242">
        <f>I22+I18</f>
        <v>489.98020000000002</v>
      </c>
    </row>
    <row r="24" spans="1:9">
      <c r="A24" s="249" t="s">
        <v>329</v>
      </c>
      <c r="B24" s="250"/>
      <c r="C24" s="251"/>
      <c r="D24" s="253"/>
      <c r="E24" s="253"/>
      <c r="F24" s="253"/>
      <c r="G24" s="254"/>
      <c r="H24" s="252"/>
      <c r="I24" s="255"/>
    </row>
    <row r="25" spans="1:9" ht="13.8" thickBot="1">
      <c r="A25" s="244" t="s">
        <v>330</v>
      </c>
      <c r="B25" s="245"/>
      <c r="C25" s="245"/>
      <c r="D25" s="246"/>
      <c r="E25" s="246"/>
      <c r="F25" s="246"/>
      <c r="G25" s="261"/>
      <c r="H25" s="246"/>
      <c r="I25" s="256">
        <f>I24+I23</f>
        <v>489.98020000000002</v>
      </c>
    </row>
  </sheetData>
  <mergeCells count="5">
    <mergeCell ref="B1:F1"/>
    <mergeCell ref="G1:I1"/>
    <mergeCell ref="C2:I2"/>
    <mergeCell ref="A3:I3"/>
    <mergeCell ref="A22:B22"/>
  </mergeCells>
  <pageMargins left="0.70866141732283472" right="0.51181102362204722" top="0.78740157480314965" bottom="0.78740157480314965" header="0.31496062992125984" footer="0.31496062992125984"/>
  <pageSetup paperSize="9" scale="95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25"/>
  <sheetViews>
    <sheetView workbookViewId="0">
      <selection activeCell="B2" sqref="B2"/>
    </sheetView>
  </sheetViews>
  <sheetFormatPr defaultRowHeight="13.2"/>
  <cols>
    <col min="1" max="1" width="23" style="216" customWidth="1"/>
    <col min="2" max="2" width="7.88671875" style="216" bestFit="1" customWidth="1"/>
    <col min="3" max="3" width="9.109375" style="216"/>
    <col min="4" max="4" width="6.109375" style="257" bestFit="1" customWidth="1"/>
    <col min="5" max="5" width="7.33203125" style="257" customWidth="1"/>
    <col min="6" max="7" width="9.109375" style="257"/>
    <col min="8" max="256" width="9.109375" style="216"/>
    <col min="257" max="257" width="23" style="216" customWidth="1"/>
    <col min="258" max="258" width="7.88671875" style="216" bestFit="1" customWidth="1"/>
    <col min="259" max="259" width="9.109375" style="216"/>
    <col min="260" max="260" width="6.109375" style="216" bestFit="1" customWidth="1"/>
    <col min="261" max="261" width="7.33203125" style="216" customWidth="1"/>
    <col min="262" max="512" width="9.109375" style="216"/>
    <col min="513" max="513" width="23" style="216" customWidth="1"/>
    <col min="514" max="514" width="7.88671875" style="216" bestFit="1" customWidth="1"/>
    <col min="515" max="515" width="9.109375" style="216"/>
    <col min="516" max="516" width="6.109375" style="216" bestFit="1" customWidth="1"/>
    <col min="517" max="517" width="7.33203125" style="216" customWidth="1"/>
    <col min="518" max="768" width="9.109375" style="216"/>
    <col min="769" max="769" width="23" style="216" customWidth="1"/>
    <col min="770" max="770" width="7.88671875" style="216" bestFit="1" customWidth="1"/>
    <col min="771" max="771" width="9.109375" style="216"/>
    <col min="772" max="772" width="6.109375" style="216" bestFit="1" customWidth="1"/>
    <col min="773" max="773" width="7.33203125" style="216" customWidth="1"/>
    <col min="774" max="1024" width="9.109375" style="216"/>
    <col min="1025" max="1025" width="23" style="216" customWidth="1"/>
    <col min="1026" max="1026" width="7.88671875" style="216" bestFit="1" customWidth="1"/>
    <col min="1027" max="1027" width="9.109375" style="216"/>
    <col min="1028" max="1028" width="6.109375" style="216" bestFit="1" customWidth="1"/>
    <col min="1029" max="1029" width="7.33203125" style="216" customWidth="1"/>
    <col min="1030" max="1280" width="9.109375" style="216"/>
    <col min="1281" max="1281" width="23" style="216" customWidth="1"/>
    <col min="1282" max="1282" width="7.88671875" style="216" bestFit="1" customWidth="1"/>
    <col min="1283" max="1283" width="9.109375" style="216"/>
    <col min="1284" max="1284" width="6.109375" style="216" bestFit="1" customWidth="1"/>
    <col min="1285" max="1285" width="7.33203125" style="216" customWidth="1"/>
    <col min="1286" max="1536" width="9.109375" style="216"/>
    <col min="1537" max="1537" width="23" style="216" customWidth="1"/>
    <col min="1538" max="1538" width="7.88671875" style="216" bestFit="1" customWidth="1"/>
    <col min="1539" max="1539" width="9.109375" style="216"/>
    <col min="1540" max="1540" width="6.109375" style="216" bestFit="1" customWidth="1"/>
    <col min="1541" max="1541" width="7.33203125" style="216" customWidth="1"/>
    <col min="1542" max="1792" width="9.109375" style="216"/>
    <col min="1793" max="1793" width="23" style="216" customWidth="1"/>
    <col min="1794" max="1794" width="7.88671875" style="216" bestFit="1" customWidth="1"/>
    <col min="1795" max="1795" width="9.109375" style="216"/>
    <col min="1796" max="1796" width="6.109375" style="216" bestFit="1" customWidth="1"/>
    <col min="1797" max="1797" width="7.33203125" style="216" customWidth="1"/>
    <col min="1798" max="2048" width="9.109375" style="216"/>
    <col min="2049" max="2049" width="23" style="216" customWidth="1"/>
    <col min="2050" max="2050" width="7.88671875" style="216" bestFit="1" customWidth="1"/>
    <col min="2051" max="2051" width="9.109375" style="216"/>
    <col min="2052" max="2052" width="6.109375" style="216" bestFit="1" customWidth="1"/>
    <col min="2053" max="2053" width="7.33203125" style="216" customWidth="1"/>
    <col min="2054" max="2304" width="9.109375" style="216"/>
    <col min="2305" max="2305" width="23" style="216" customWidth="1"/>
    <col min="2306" max="2306" width="7.88671875" style="216" bestFit="1" customWidth="1"/>
    <col min="2307" max="2307" width="9.109375" style="216"/>
    <col min="2308" max="2308" width="6.109375" style="216" bestFit="1" customWidth="1"/>
    <col min="2309" max="2309" width="7.33203125" style="216" customWidth="1"/>
    <col min="2310" max="2560" width="9.109375" style="216"/>
    <col min="2561" max="2561" width="23" style="216" customWidth="1"/>
    <col min="2562" max="2562" width="7.88671875" style="216" bestFit="1" customWidth="1"/>
    <col min="2563" max="2563" width="9.109375" style="216"/>
    <col min="2564" max="2564" width="6.109375" style="216" bestFit="1" customWidth="1"/>
    <col min="2565" max="2565" width="7.33203125" style="216" customWidth="1"/>
    <col min="2566" max="2816" width="9.109375" style="216"/>
    <col min="2817" max="2817" width="23" style="216" customWidth="1"/>
    <col min="2818" max="2818" width="7.88671875" style="216" bestFit="1" customWidth="1"/>
    <col min="2819" max="2819" width="9.109375" style="216"/>
    <col min="2820" max="2820" width="6.109375" style="216" bestFit="1" customWidth="1"/>
    <col min="2821" max="2821" width="7.33203125" style="216" customWidth="1"/>
    <col min="2822" max="3072" width="9.109375" style="216"/>
    <col min="3073" max="3073" width="23" style="216" customWidth="1"/>
    <col min="3074" max="3074" width="7.88671875" style="216" bestFit="1" customWidth="1"/>
    <col min="3075" max="3075" width="9.109375" style="216"/>
    <col min="3076" max="3076" width="6.109375" style="216" bestFit="1" customWidth="1"/>
    <col min="3077" max="3077" width="7.33203125" style="216" customWidth="1"/>
    <col min="3078" max="3328" width="9.109375" style="216"/>
    <col min="3329" max="3329" width="23" style="216" customWidth="1"/>
    <col min="3330" max="3330" width="7.88671875" style="216" bestFit="1" customWidth="1"/>
    <col min="3331" max="3331" width="9.109375" style="216"/>
    <col min="3332" max="3332" width="6.109375" style="216" bestFit="1" customWidth="1"/>
    <col min="3333" max="3333" width="7.33203125" style="216" customWidth="1"/>
    <col min="3334" max="3584" width="9.109375" style="216"/>
    <col min="3585" max="3585" width="23" style="216" customWidth="1"/>
    <col min="3586" max="3586" width="7.88671875" style="216" bestFit="1" customWidth="1"/>
    <col min="3587" max="3587" width="9.109375" style="216"/>
    <col min="3588" max="3588" width="6.109375" style="216" bestFit="1" customWidth="1"/>
    <col min="3589" max="3589" width="7.33203125" style="216" customWidth="1"/>
    <col min="3590" max="3840" width="9.109375" style="216"/>
    <col min="3841" max="3841" width="23" style="216" customWidth="1"/>
    <col min="3842" max="3842" width="7.88671875" style="216" bestFit="1" customWidth="1"/>
    <col min="3843" max="3843" width="9.109375" style="216"/>
    <col min="3844" max="3844" width="6.109375" style="216" bestFit="1" customWidth="1"/>
    <col min="3845" max="3845" width="7.33203125" style="216" customWidth="1"/>
    <col min="3846" max="4096" width="9.109375" style="216"/>
    <col min="4097" max="4097" width="23" style="216" customWidth="1"/>
    <col min="4098" max="4098" width="7.88671875" style="216" bestFit="1" customWidth="1"/>
    <col min="4099" max="4099" width="9.109375" style="216"/>
    <col min="4100" max="4100" width="6.109375" style="216" bestFit="1" customWidth="1"/>
    <col min="4101" max="4101" width="7.33203125" style="216" customWidth="1"/>
    <col min="4102" max="4352" width="9.109375" style="216"/>
    <col min="4353" max="4353" width="23" style="216" customWidth="1"/>
    <col min="4354" max="4354" width="7.88671875" style="216" bestFit="1" customWidth="1"/>
    <col min="4355" max="4355" width="9.109375" style="216"/>
    <col min="4356" max="4356" width="6.109375" style="216" bestFit="1" customWidth="1"/>
    <col min="4357" max="4357" width="7.33203125" style="216" customWidth="1"/>
    <col min="4358" max="4608" width="9.109375" style="216"/>
    <col min="4609" max="4609" width="23" style="216" customWidth="1"/>
    <col min="4610" max="4610" width="7.88671875" style="216" bestFit="1" customWidth="1"/>
    <col min="4611" max="4611" width="9.109375" style="216"/>
    <col min="4612" max="4612" width="6.109375" style="216" bestFit="1" customWidth="1"/>
    <col min="4613" max="4613" width="7.33203125" style="216" customWidth="1"/>
    <col min="4614" max="4864" width="9.109375" style="216"/>
    <col min="4865" max="4865" width="23" style="216" customWidth="1"/>
    <col min="4866" max="4866" width="7.88671875" style="216" bestFit="1" customWidth="1"/>
    <col min="4867" max="4867" width="9.109375" style="216"/>
    <col min="4868" max="4868" width="6.109375" style="216" bestFit="1" customWidth="1"/>
    <col min="4869" max="4869" width="7.33203125" style="216" customWidth="1"/>
    <col min="4870" max="5120" width="9.109375" style="216"/>
    <col min="5121" max="5121" width="23" style="216" customWidth="1"/>
    <col min="5122" max="5122" width="7.88671875" style="216" bestFit="1" customWidth="1"/>
    <col min="5123" max="5123" width="9.109375" style="216"/>
    <col min="5124" max="5124" width="6.109375" style="216" bestFit="1" customWidth="1"/>
    <col min="5125" max="5125" width="7.33203125" style="216" customWidth="1"/>
    <col min="5126" max="5376" width="9.109375" style="216"/>
    <col min="5377" max="5377" width="23" style="216" customWidth="1"/>
    <col min="5378" max="5378" width="7.88671875" style="216" bestFit="1" customWidth="1"/>
    <col min="5379" max="5379" width="9.109375" style="216"/>
    <col min="5380" max="5380" width="6.109375" style="216" bestFit="1" customWidth="1"/>
    <col min="5381" max="5381" width="7.33203125" style="216" customWidth="1"/>
    <col min="5382" max="5632" width="9.109375" style="216"/>
    <col min="5633" max="5633" width="23" style="216" customWidth="1"/>
    <col min="5634" max="5634" width="7.88671875" style="216" bestFit="1" customWidth="1"/>
    <col min="5635" max="5635" width="9.109375" style="216"/>
    <col min="5636" max="5636" width="6.109375" style="216" bestFit="1" customWidth="1"/>
    <col min="5637" max="5637" width="7.33203125" style="216" customWidth="1"/>
    <col min="5638" max="5888" width="9.109375" style="216"/>
    <col min="5889" max="5889" width="23" style="216" customWidth="1"/>
    <col min="5890" max="5890" width="7.88671875" style="216" bestFit="1" customWidth="1"/>
    <col min="5891" max="5891" width="9.109375" style="216"/>
    <col min="5892" max="5892" width="6.109375" style="216" bestFit="1" customWidth="1"/>
    <col min="5893" max="5893" width="7.33203125" style="216" customWidth="1"/>
    <col min="5894" max="6144" width="9.109375" style="216"/>
    <col min="6145" max="6145" width="23" style="216" customWidth="1"/>
    <col min="6146" max="6146" width="7.88671875" style="216" bestFit="1" customWidth="1"/>
    <col min="6147" max="6147" width="9.109375" style="216"/>
    <col min="6148" max="6148" width="6.109375" style="216" bestFit="1" customWidth="1"/>
    <col min="6149" max="6149" width="7.33203125" style="216" customWidth="1"/>
    <col min="6150" max="6400" width="9.109375" style="216"/>
    <col min="6401" max="6401" width="23" style="216" customWidth="1"/>
    <col min="6402" max="6402" width="7.88671875" style="216" bestFit="1" customWidth="1"/>
    <col min="6403" max="6403" width="9.109375" style="216"/>
    <col min="6404" max="6404" width="6.109375" style="216" bestFit="1" customWidth="1"/>
    <col min="6405" max="6405" width="7.33203125" style="216" customWidth="1"/>
    <col min="6406" max="6656" width="9.109375" style="216"/>
    <col min="6657" max="6657" width="23" style="216" customWidth="1"/>
    <col min="6658" max="6658" width="7.88671875" style="216" bestFit="1" customWidth="1"/>
    <col min="6659" max="6659" width="9.109375" style="216"/>
    <col min="6660" max="6660" width="6.109375" style="216" bestFit="1" customWidth="1"/>
    <col min="6661" max="6661" width="7.33203125" style="216" customWidth="1"/>
    <col min="6662" max="6912" width="9.109375" style="216"/>
    <col min="6913" max="6913" width="23" style="216" customWidth="1"/>
    <col min="6914" max="6914" width="7.88671875" style="216" bestFit="1" customWidth="1"/>
    <col min="6915" max="6915" width="9.109375" style="216"/>
    <col min="6916" max="6916" width="6.109375" style="216" bestFit="1" customWidth="1"/>
    <col min="6917" max="6917" width="7.33203125" style="216" customWidth="1"/>
    <col min="6918" max="7168" width="9.109375" style="216"/>
    <col min="7169" max="7169" width="23" style="216" customWidth="1"/>
    <col min="7170" max="7170" width="7.88671875" style="216" bestFit="1" customWidth="1"/>
    <col min="7171" max="7171" width="9.109375" style="216"/>
    <col min="7172" max="7172" width="6.109375" style="216" bestFit="1" customWidth="1"/>
    <col min="7173" max="7173" width="7.33203125" style="216" customWidth="1"/>
    <col min="7174" max="7424" width="9.109375" style="216"/>
    <col min="7425" max="7425" width="23" style="216" customWidth="1"/>
    <col min="7426" max="7426" width="7.88671875" style="216" bestFit="1" customWidth="1"/>
    <col min="7427" max="7427" width="9.109375" style="216"/>
    <col min="7428" max="7428" width="6.109375" style="216" bestFit="1" customWidth="1"/>
    <col min="7429" max="7429" width="7.33203125" style="216" customWidth="1"/>
    <col min="7430" max="7680" width="9.109375" style="216"/>
    <col min="7681" max="7681" width="23" style="216" customWidth="1"/>
    <col min="7682" max="7682" width="7.88671875" style="216" bestFit="1" customWidth="1"/>
    <col min="7683" max="7683" width="9.109375" style="216"/>
    <col min="7684" max="7684" width="6.109375" style="216" bestFit="1" customWidth="1"/>
    <col min="7685" max="7685" width="7.33203125" style="216" customWidth="1"/>
    <col min="7686" max="7936" width="9.109375" style="216"/>
    <col min="7937" max="7937" width="23" style="216" customWidth="1"/>
    <col min="7938" max="7938" width="7.88671875" style="216" bestFit="1" customWidth="1"/>
    <col min="7939" max="7939" width="9.109375" style="216"/>
    <col min="7940" max="7940" width="6.109375" style="216" bestFit="1" customWidth="1"/>
    <col min="7941" max="7941" width="7.33203125" style="216" customWidth="1"/>
    <col min="7942" max="8192" width="9.109375" style="216"/>
    <col min="8193" max="8193" width="23" style="216" customWidth="1"/>
    <col min="8194" max="8194" width="7.88671875" style="216" bestFit="1" customWidth="1"/>
    <col min="8195" max="8195" width="9.109375" style="216"/>
    <col min="8196" max="8196" width="6.109375" style="216" bestFit="1" customWidth="1"/>
    <col min="8197" max="8197" width="7.33203125" style="216" customWidth="1"/>
    <col min="8198" max="8448" width="9.109375" style="216"/>
    <col min="8449" max="8449" width="23" style="216" customWidth="1"/>
    <col min="8450" max="8450" width="7.88671875" style="216" bestFit="1" customWidth="1"/>
    <col min="8451" max="8451" width="9.109375" style="216"/>
    <col min="8452" max="8452" width="6.109375" style="216" bestFit="1" customWidth="1"/>
    <col min="8453" max="8453" width="7.33203125" style="216" customWidth="1"/>
    <col min="8454" max="8704" width="9.109375" style="216"/>
    <col min="8705" max="8705" width="23" style="216" customWidth="1"/>
    <col min="8706" max="8706" width="7.88671875" style="216" bestFit="1" customWidth="1"/>
    <col min="8707" max="8707" width="9.109375" style="216"/>
    <col min="8708" max="8708" width="6.109375" style="216" bestFit="1" customWidth="1"/>
    <col min="8709" max="8709" width="7.33203125" style="216" customWidth="1"/>
    <col min="8710" max="8960" width="9.109375" style="216"/>
    <col min="8961" max="8961" width="23" style="216" customWidth="1"/>
    <col min="8962" max="8962" width="7.88671875" style="216" bestFit="1" customWidth="1"/>
    <col min="8963" max="8963" width="9.109375" style="216"/>
    <col min="8964" max="8964" width="6.109375" style="216" bestFit="1" customWidth="1"/>
    <col min="8965" max="8965" width="7.33203125" style="216" customWidth="1"/>
    <col min="8966" max="9216" width="9.109375" style="216"/>
    <col min="9217" max="9217" width="23" style="216" customWidth="1"/>
    <col min="9218" max="9218" width="7.88671875" style="216" bestFit="1" customWidth="1"/>
    <col min="9219" max="9219" width="9.109375" style="216"/>
    <col min="9220" max="9220" width="6.109375" style="216" bestFit="1" customWidth="1"/>
    <col min="9221" max="9221" width="7.33203125" style="216" customWidth="1"/>
    <col min="9222" max="9472" width="9.109375" style="216"/>
    <col min="9473" max="9473" width="23" style="216" customWidth="1"/>
    <col min="9474" max="9474" width="7.88671875" style="216" bestFit="1" customWidth="1"/>
    <col min="9475" max="9475" width="9.109375" style="216"/>
    <col min="9476" max="9476" width="6.109375" style="216" bestFit="1" customWidth="1"/>
    <col min="9477" max="9477" width="7.33203125" style="216" customWidth="1"/>
    <col min="9478" max="9728" width="9.109375" style="216"/>
    <col min="9729" max="9729" width="23" style="216" customWidth="1"/>
    <col min="9730" max="9730" width="7.88671875" style="216" bestFit="1" customWidth="1"/>
    <col min="9731" max="9731" width="9.109375" style="216"/>
    <col min="9732" max="9732" width="6.109375" style="216" bestFit="1" customWidth="1"/>
    <col min="9733" max="9733" width="7.33203125" style="216" customWidth="1"/>
    <col min="9734" max="9984" width="9.109375" style="216"/>
    <col min="9985" max="9985" width="23" style="216" customWidth="1"/>
    <col min="9986" max="9986" width="7.88671875" style="216" bestFit="1" customWidth="1"/>
    <col min="9987" max="9987" width="9.109375" style="216"/>
    <col min="9988" max="9988" width="6.109375" style="216" bestFit="1" customWidth="1"/>
    <col min="9989" max="9989" width="7.33203125" style="216" customWidth="1"/>
    <col min="9990" max="10240" width="9.109375" style="216"/>
    <col min="10241" max="10241" width="23" style="216" customWidth="1"/>
    <col min="10242" max="10242" width="7.88671875" style="216" bestFit="1" customWidth="1"/>
    <col min="10243" max="10243" width="9.109375" style="216"/>
    <col min="10244" max="10244" width="6.109375" style="216" bestFit="1" customWidth="1"/>
    <col min="10245" max="10245" width="7.33203125" style="216" customWidth="1"/>
    <col min="10246" max="10496" width="9.109375" style="216"/>
    <col min="10497" max="10497" width="23" style="216" customWidth="1"/>
    <col min="10498" max="10498" width="7.88671875" style="216" bestFit="1" customWidth="1"/>
    <col min="10499" max="10499" width="9.109375" style="216"/>
    <col min="10500" max="10500" width="6.109375" style="216" bestFit="1" customWidth="1"/>
    <col min="10501" max="10501" width="7.33203125" style="216" customWidth="1"/>
    <col min="10502" max="10752" width="9.109375" style="216"/>
    <col min="10753" max="10753" width="23" style="216" customWidth="1"/>
    <col min="10754" max="10754" width="7.88671875" style="216" bestFit="1" customWidth="1"/>
    <col min="10755" max="10755" width="9.109375" style="216"/>
    <col min="10756" max="10756" width="6.109375" style="216" bestFit="1" customWidth="1"/>
    <col min="10757" max="10757" width="7.33203125" style="216" customWidth="1"/>
    <col min="10758" max="11008" width="9.109375" style="216"/>
    <col min="11009" max="11009" width="23" style="216" customWidth="1"/>
    <col min="11010" max="11010" width="7.88671875" style="216" bestFit="1" customWidth="1"/>
    <col min="11011" max="11011" width="9.109375" style="216"/>
    <col min="11012" max="11012" width="6.109375" style="216" bestFit="1" customWidth="1"/>
    <col min="11013" max="11013" width="7.33203125" style="216" customWidth="1"/>
    <col min="11014" max="11264" width="9.109375" style="216"/>
    <col min="11265" max="11265" width="23" style="216" customWidth="1"/>
    <col min="11266" max="11266" width="7.88671875" style="216" bestFit="1" customWidth="1"/>
    <col min="11267" max="11267" width="9.109375" style="216"/>
    <col min="11268" max="11268" width="6.109375" style="216" bestFit="1" customWidth="1"/>
    <col min="11269" max="11269" width="7.33203125" style="216" customWidth="1"/>
    <col min="11270" max="11520" width="9.109375" style="216"/>
    <col min="11521" max="11521" width="23" style="216" customWidth="1"/>
    <col min="11522" max="11522" width="7.88671875" style="216" bestFit="1" customWidth="1"/>
    <col min="11523" max="11523" width="9.109375" style="216"/>
    <col min="11524" max="11524" width="6.109375" style="216" bestFit="1" customWidth="1"/>
    <col min="11525" max="11525" width="7.33203125" style="216" customWidth="1"/>
    <col min="11526" max="11776" width="9.109375" style="216"/>
    <col min="11777" max="11777" width="23" style="216" customWidth="1"/>
    <col min="11778" max="11778" width="7.88671875" style="216" bestFit="1" customWidth="1"/>
    <col min="11779" max="11779" width="9.109375" style="216"/>
    <col min="11780" max="11780" width="6.109375" style="216" bestFit="1" customWidth="1"/>
    <col min="11781" max="11781" width="7.33203125" style="216" customWidth="1"/>
    <col min="11782" max="12032" width="9.109375" style="216"/>
    <col min="12033" max="12033" width="23" style="216" customWidth="1"/>
    <col min="12034" max="12034" width="7.88671875" style="216" bestFit="1" customWidth="1"/>
    <col min="12035" max="12035" width="9.109375" style="216"/>
    <col min="12036" max="12036" width="6.109375" style="216" bestFit="1" customWidth="1"/>
    <col min="12037" max="12037" width="7.33203125" style="216" customWidth="1"/>
    <col min="12038" max="12288" width="9.109375" style="216"/>
    <col min="12289" max="12289" width="23" style="216" customWidth="1"/>
    <col min="12290" max="12290" width="7.88671875" style="216" bestFit="1" customWidth="1"/>
    <col min="12291" max="12291" width="9.109375" style="216"/>
    <col min="12292" max="12292" width="6.109375" style="216" bestFit="1" customWidth="1"/>
    <col min="12293" max="12293" width="7.33203125" style="216" customWidth="1"/>
    <col min="12294" max="12544" width="9.109375" style="216"/>
    <col min="12545" max="12545" width="23" style="216" customWidth="1"/>
    <col min="12546" max="12546" width="7.88671875" style="216" bestFit="1" customWidth="1"/>
    <col min="12547" max="12547" width="9.109375" style="216"/>
    <col min="12548" max="12548" width="6.109375" style="216" bestFit="1" customWidth="1"/>
    <col min="12549" max="12549" width="7.33203125" style="216" customWidth="1"/>
    <col min="12550" max="12800" width="9.109375" style="216"/>
    <col min="12801" max="12801" width="23" style="216" customWidth="1"/>
    <col min="12802" max="12802" width="7.88671875" style="216" bestFit="1" customWidth="1"/>
    <col min="12803" max="12803" width="9.109375" style="216"/>
    <col min="12804" max="12804" width="6.109375" style="216" bestFit="1" customWidth="1"/>
    <col min="12805" max="12805" width="7.33203125" style="216" customWidth="1"/>
    <col min="12806" max="13056" width="9.109375" style="216"/>
    <col min="13057" max="13057" width="23" style="216" customWidth="1"/>
    <col min="13058" max="13058" width="7.88671875" style="216" bestFit="1" customWidth="1"/>
    <col min="13059" max="13059" width="9.109375" style="216"/>
    <col min="13060" max="13060" width="6.109375" style="216" bestFit="1" customWidth="1"/>
    <col min="13061" max="13061" width="7.33203125" style="216" customWidth="1"/>
    <col min="13062" max="13312" width="9.109375" style="216"/>
    <col min="13313" max="13313" width="23" style="216" customWidth="1"/>
    <col min="13314" max="13314" width="7.88671875" style="216" bestFit="1" customWidth="1"/>
    <col min="13315" max="13315" width="9.109375" style="216"/>
    <col min="13316" max="13316" width="6.109375" style="216" bestFit="1" customWidth="1"/>
    <col min="13317" max="13317" width="7.33203125" style="216" customWidth="1"/>
    <col min="13318" max="13568" width="9.109375" style="216"/>
    <col min="13569" max="13569" width="23" style="216" customWidth="1"/>
    <col min="13570" max="13570" width="7.88671875" style="216" bestFit="1" customWidth="1"/>
    <col min="13571" max="13571" width="9.109375" style="216"/>
    <col min="13572" max="13572" width="6.109375" style="216" bestFit="1" customWidth="1"/>
    <col min="13573" max="13573" width="7.33203125" style="216" customWidth="1"/>
    <col min="13574" max="13824" width="9.109375" style="216"/>
    <col min="13825" max="13825" width="23" style="216" customWidth="1"/>
    <col min="13826" max="13826" width="7.88671875" style="216" bestFit="1" customWidth="1"/>
    <col min="13827" max="13827" width="9.109375" style="216"/>
    <col min="13828" max="13828" width="6.109375" style="216" bestFit="1" customWidth="1"/>
    <col min="13829" max="13829" width="7.33203125" style="216" customWidth="1"/>
    <col min="13830" max="14080" width="9.109375" style="216"/>
    <col min="14081" max="14081" width="23" style="216" customWidth="1"/>
    <col min="14082" max="14082" width="7.88671875" style="216" bestFit="1" customWidth="1"/>
    <col min="14083" max="14083" width="9.109375" style="216"/>
    <col min="14084" max="14084" width="6.109375" style="216" bestFit="1" customWidth="1"/>
    <col min="14085" max="14085" width="7.33203125" style="216" customWidth="1"/>
    <col min="14086" max="14336" width="9.109375" style="216"/>
    <col min="14337" max="14337" width="23" style="216" customWidth="1"/>
    <col min="14338" max="14338" width="7.88671875" style="216" bestFit="1" customWidth="1"/>
    <col min="14339" max="14339" width="9.109375" style="216"/>
    <col min="14340" max="14340" width="6.109375" style="216" bestFit="1" customWidth="1"/>
    <col min="14341" max="14341" width="7.33203125" style="216" customWidth="1"/>
    <col min="14342" max="14592" width="9.109375" style="216"/>
    <col min="14593" max="14593" width="23" style="216" customWidth="1"/>
    <col min="14594" max="14594" width="7.88671875" style="216" bestFit="1" customWidth="1"/>
    <col min="14595" max="14595" width="9.109375" style="216"/>
    <col min="14596" max="14596" width="6.109375" style="216" bestFit="1" customWidth="1"/>
    <col min="14597" max="14597" width="7.33203125" style="216" customWidth="1"/>
    <col min="14598" max="14848" width="9.109375" style="216"/>
    <col min="14849" max="14849" width="23" style="216" customWidth="1"/>
    <col min="14850" max="14850" width="7.88671875" style="216" bestFit="1" customWidth="1"/>
    <col min="14851" max="14851" width="9.109375" style="216"/>
    <col min="14852" max="14852" width="6.109375" style="216" bestFit="1" customWidth="1"/>
    <col min="14853" max="14853" width="7.33203125" style="216" customWidth="1"/>
    <col min="14854" max="15104" width="9.109375" style="216"/>
    <col min="15105" max="15105" width="23" style="216" customWidth="1"/>
    <col min="15106" max="15106" width="7.88671875" style="216" bestFit="1" customWidth="1"/>
    <col min="15107" max="15107" width="9.109375" style="216"/>
    <col min="15108" max="15108" width="6.109375" style="216" bestFit="1" customWidth="1"/>
    <col min="15109" max="15109" width="7.33203125" style="216" customWidth="1"/>
    <col min="15110" max="15360" width="9.109375" style="216"/>
    <col min="15361" max="15361" width="23" style="216" customWidth="1"/>
    <col min="15362" max="15362" width="7.88671875" style="216" bestFit="1" customWidth="1"/>
    <col min="15363" max="15363" width="9.109375" style="216"/>
    <col min="15364" max="15364" width="6.109375" style="216" bestFit="1" customWidth="1"/>
    <col min="15365" max="15365" width="7.33203125" style="216" customWidth="1"/>
    <col min="15366" max="15616" width="9.109375" style="216"/>
    <col min="15617" max="15617" width="23" style="216" customWidth="1"/>
    <col min="15618" max="15618" width="7.88671875" style="216" bestFit="1" customWidth="1"/>
    <col min="15619" max="15619" width="9.109375" style="216"/>
    <col min="15620" max="15620" width="6.109375" style="216" bestFit="1" customWidth="1"/>
    <col min="15621" max="15621" width="7.33203125" style="216" customWidth="1"/>
    <col min="15622" max="15872" width="9.109375" style="216"/>
    <col min="15873" max="15873" width="23" style="216" customWidth="1"/>
    <col min="15874" max="15874" width="7.88671875" style="216" bestFit="1" customWidth="1"/>
    <col min="15875" max="15875" width="9.109375" style="216"/>
    <col min="15876" max="15876" width="6.109375" style="216" bestFit="1" customWidth="1"/>
    <col min="15877" max="15877" width="7.33203125" style="216" customWidth="1"/>
    <col min="15878" max="16128" width="9.109375" style="216"/>
    <col min="16129" max="16129" width="23" style="216" customWidth="1"/>
    <col min="16130" max="16130" width="7.88671875" style="216" bestFit="1" customWidth="1"/>
    <col min="16131" max="16131" width="9.109375" style="216"/>
    <col min="16132" max="16132" width="6.109375" style="216" bestFit="1" customWidth="1"/>
    <col min="16133" max="16133" width="7.33203125" style="216" customWidth="1"/>
    <col min="16134" max="16384" width="9.109375" style="216"/>
  </cols>
  <sheetData>
    <row r="1" spans="1:16" ht="86.2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16" ht="39" customHeight="1" thickBot="1">
      <c r="A2" s="218" t="s">
        <v>383</v>
      </c>
      <c r="B2" s="219" t="s">
        <v>101</v>
      </c>
      <c r="C2" s="418" t="s">
        <v>361</v>
      </c>
      <c r="D2" s="419"/>
      <c r="E2" s="419"/>
      <c r="F2" s="419"/>
      <c r="G2" s="419"/>
      <c r="H2" s="419"/>
      <c r="I2" s="420"/>
    </row>
    <row r="3" spans="1:16">
      <c r="A3" s="421"/>
      <c r="B3" s="422"/>
      <c r="C3" s="422"/>
      <c r="D3" s="422"/>
      <c r="E3" s="422"/>
      <c r="F3" s="422"/>
      <c r="G3" s="422"/>
      <c r="H3" s="422"/>
      <c r="I3" s="423"/>
    </row>
    <row r="4" spans="1:16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16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16">
      <c r="A6" s="227" t="s">
        <v>310</v>
      </c>
      <c r="B6" s="232" t="s">
        <v>351</v>
      </c>
      <c r="C6" s="232">
        <v>2436</v>
      </c>
      <c r="D6" s="233">
        <v>0.41</v>
      </c>
      <c r="E6" s="233">
        <v>1</v>
      </c>
      <c r="F6" s="233">
        <v>13.74</v>
      </c>
      <c r="G6" s="259">
        <v>0</v>
      </c>
      <c r="H6" s="247">
        <f>F6</f>
        <v>13.74</v>
      </c>
      <c r="I6" s="234">
        <f>H6*D6</f>
        <v>5.6334</v>
      </c>
    </row>
    <row r="7" spans="1:16">
      <c r="A7" s="227" t="s">
        <v>308</v>
      </c>
      <c r="B7" s="232" t="s">
        <v>351</v>
      </c>
      <c r="C7" s="232">
        <v>242</v>
      </c>
      <c r="D7" s="233">
        <v>0.41</v>
      </c>
      <c r="E7" s="233">
        <v>1</v>
      </c>
      <c r="F7" s="233">
        <v>8.48</v>
      </c>
      <c r="G7" s="259">
        <v>0</v>
      </c>
      <c r="H7" s="247">
        <f>F7</f>
        <v>8.48</v>
      </c>
      <c r="I7" s="234">
        <f>H7*D7</f>
        <v>3.4767999999999999</v>
      </c>
    </row>
    <row r="8" spans="1:16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9.110199999999999</v>
      </c>
    </row>
    <row r="9" spans="1:16">
      <c r="A9" s="238"/>
      <c r="B9" s="220"/>
      <c r="C9" s="220"/>
      <c r="D9" s="221"/>
      <c r="E9" s="221"/>
      <c r="F9" s="221"/>
      <c r="G9" s="260"/>
      <c r="H9" s="221"/>
      <c r="I9" s="222"/>
    </row>
    <row r="10" spans="1:16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16" ht="24">
      <c r="A11" s="227" t="s">
        <v>362</v>
      </c>
      <c r="B11" s="232" t="s">
        <v>19</v>
      </c>
      <c r="C11" s="264" t="s">
        <v>297</v>
      </c>
      <c r="D11" s="279">
        <v>1</v>
      </c>
      <c r="E11" s="239">
        <v>1</v>
      </c>
      <c r="F11" s="239">
        <v>462.9</v>
      </c>
      <c r="G11" s="262">
        <v>0</v>
      </c>
      <c r="H11" s="239">
        <f>F11</f>
        <v>462.9</v>
      </c>
      <c r="I11" s="263">
        <f>H11*D11</f>
        <v>462.9</v>
      </c>
    </row>
    <row r="12" spans="1:16">
      <c r="A12" s="265" t="s">
        <v>317</v>
      </c>
      <c r="B12" s="266"/>
      <c r="C12" s="266"/>
      <c r="D12" s="267"/>
      <c r="E12" s="267"/>
      <c r="F12" s="267"/>
      <c r="G12" s="277"/>
      <c r="H12" s="267"/>
      <c r="I12" s="268">
        <f>SUM(I11:I11)</f>
        <v>462.9</v>
      </c>
      <c r="M12" s="216">
        <v>942.35</v>
      </c>
      <c r="P12" s="278" t="s">
        <v>353</v>
      </c>
    </row>
    <row r="13" spans="1:16">
      <c r="A13" s="269"/>
      <c r="B13" s="270"/>
      <c r="C13" s="270"/>
      <c r="D13" s="271"/>
      <c r="E13" s="271"/>
      <c r="F13" s="271"/>
      <c r="G13" s="276"/>
      <c r="H13" s="271"/>
      <c r="I13" s="222"/>
      <c r="M13" s="216">
        <v>889</v>
      </c>
    </row>
    <row r="14" spans="1:16">
      <c r="A14" s="272"/>
      <c r="B14" s="273"/>
      <c r="C14" s="273"/>
      <c r="D14" s="274"/>
      <c r="E14" s="274"/>
      <c r="F14" s="274"/>
      <c r="G14" s="275"/>
      <c r="H14" s="274"/>
      <c r="I14" s="237"/>
      <c r="M14" s="216">
        <v>1674</v>
      </c>
    </row>
    <row r="15" spans="1:16" ht="13.8">
      <c r="A15" s="223" t="s">
        <v>318</v>
      </c>
      <c r="B15" s="240"/>
      <c r="C15" s="240"/>
      <c r="D15" s="225"/>
      <c r="E15" s="225"/>
      <c r="F15" s="225"/>
      <c r="G15" s="258"/>
      <c r="H15" s="225" t="s">
        <v>319</v>
      </c>
      <c r="I15" s="226" t="s">
        <v>320</v>
      </c>
    </row>
    <row r="16" spans="1:16">
      <c r="A16" s="241" t="s">
        <v>321</v>
      </c>
      <c r="B16" s="229"/>
      <c r="C16" s="229"/>
      <c r="D16" s="236"/>
      <c r="E16" s="236"/>
      <c r="F16" s="236"/>
      <c r="G16" s="230"/>
      <c r="H16" s="236"/>
      <c r="I16" s="242"/>
      <c r="M16" s="216">
        <f>SUM(M12:M15)</f>
        <v>3505.35</v>
      </c>
    </row>
    <row r="17" spans="1:9">
      <c r="A17" s="243" t="s">
        <v>322</v>
      </c>
      <c r="B17" s="229"/>
      <c r="C17" s="229"/>
      <c r="D17" s="236"/>
      <c r="E17" s="236"/>
      <c r="F17" s="236"/>
      <c r="G17" s="230"/>
      <c r="H17" s="239">
        <v>90.43</v>
      </c>
      <c r="I17" s="242">
        <f>I8</f>
        <v>9.110199999999999</v>
      </c>
    </row>
    <row r="18" spans="1:9">
      <c r="A18" s="243" t="s">
        <v>323</v>
      </c>
      <c r="B18" s="229"/>
      <c r="C18" s="229"/>
      <c r="D18" s="236"/>
      <c r="E18" s="236"/>
      <c r="F18" s="236"/>
      <c r="G18" s="230"/>
      <c r="H18" s="248"/>
      <c r="I18" s="242">
        <f>I12</f>
        <v>462.9</v>
      </c>
    </row>
    <row r="19" spans="1:9">
      <c r="A19" s="243" t="s">
        <v>324</v>
      </c>
      <c r="B19" s="229"/>
      <c r="C19" s="229"/>
      <c r="D19" s="236"/>
      <c r="E19" s="236"/>
      <c r="F19" s="236"/>
      <c r="G19" s="230"/>
      <c r="H19" s="248"/>
      <c r="I19" s="242">
        <v>0</v>
      </c>
    </row>
    <row r="20" spans="1:9">
      <c r="A20" s="243" t="s">
        <v>325</v>
      </c>
      <c r="B20" s="229"/>
      <c r="C20" s="229"/>
      <c r="D20" s="236"/>
      <c r="E20" s="236"/>
      <c r="F20" s="236"/>
      <c r="G20" s="230"/>
      <c r="H20" s="248"/>
      <c r="I20" s="242">
        <v>1</v>
      </c>
    </row>
    <row r="21" spans="1:9">
      <c r="A21" s="243" t="s">
        <v>326</v>
      </c>
      <c r="B21" s="229"/>
      <c r="C21" s="229"/>
      <c r="D21" s="236"/>
      <c r="E21" s="236"/>
      <c r="F21" s="236"/>
      <c r="G21" s="230"/>
      <c r="H21" s="248"/>
      <c r="I21" s="242">
        <f>I17+I19</f>
        <v>9.110199999999999</v>
      </c>
    </row>
    <row r="22" spans="1:9">
      <c r="A22" s="424" t="s">
        <v>327</v>
      </c>
      <c r="B22" s="425"/>
      <c r="C22" s="229"/>
      <c r="D22" s="236"/>
      <c r="E22" s="236"/>
      <c r="F22" s="236"/>
      <c r="G22" s="230"/>
      <c r="H22" s="248"/>
      <c r="I22" s="242">
        <f>SUM(I17+I19)/I20</f>
        <v>9.110199999999999</v>
      </c>
    </row>
    <row r="23" spans="1:9">
      <c r="A23" s="243" t="s">
        <v>328</v>
      </c>
      <c r="B23" s="229"/>
      <c r="C23" s="229"/>
      <c r="D23" s="236"/>
      <c r="E23" s="236"/>
      <c r="F23" s="236"/>
      <c r="G23" s="230"/>
      <c r="H23" s="248"/>
      <c r="I23" s="242">
        <f>I22+I18</f>
        <v>472.0102</v>
      </c>
    </row>
    <row r="24" spans="1:9">
      <c r="A24" s="249" t="s">
        <v>329</v>
      </c>
      <c r="B24" s="250"/>
      <c r="C24" s="251"/>
      <c r="D24" s="253"/>
      <c r="E24" s="253"/>
      <c r="F24" s="253"/>
      <c r="G24" s="254"/>
      <c r="H24" s="252"/>
      <c r="I24" s="255"/>
    </row>
    <row r="25" spans="1:9" ht="13.8" thickBot="1">
      <c r="A25" s="244" t="s">
        <v>330</v>
      </c>
      <c r="B25" s="245"/>
      <c r="C25" s="245"/>
      <c r="D25" s="246"/>
      <c r="E25" s="246"/>
      <c r="F25" s="246"/>
      <c r="G25" s="261"/>
      <c r="H25" s="246"/>
      <c r="I25" s="256">
        <f>I24+I23</f>
        <v>472.0102</v>
      </c>
    </row>
  </sheetData>
  <mergeCells count="5">
    <mergeCell ref="B1:F1"/>
    <mergeCell ref="G1:I1"/>
    <mergeCell ref="C2:I2"/>
    <mergeCell ref="A3:I3"/>
    <mergeCell ref="A22:B22"/>
  </mergeCells>
  <pageMargins left="0.70866141732283472" right="0.51181102362204722" top="0.78740157480314965" bottom="0.78740157480314965" header="0.31496062992125984" footer="0.31496062992125984"/>
  <pageSetup paperSize="9" scale="95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P25"/>
  <sheetViews>
    <sheetView workbookViewId="0">
      <selection activeCell="O5" sqref="O5"/>
    </sheetView>
  </sheetViews>
  <sheetFormatPr defaultRowHeight="13.2"/>
  <cols>
    <col min="1" max="1" width="23" style="216" customWidth="1"/>
    <col min="2" max="2" width="7.88671875" style="216" bestFit="1" customWidth="1"/>
    <col min="3" max="3" width="9.109375" style="216"/>
    <col min="4" max="4" width="6.109375" style="257" bestFit="1" customWidth="1"/>
    <col min="5" max="5" width="7.33203125" style="257" customWidth="1"/>
    <col min="6" max="7" width="9.109375" style="257"/>
    <col min="8" max="256" width="9.109375" style="216"/>
    <col min="257" max="257" width="23" style="216" customWidth="1"/>
    <col min="258" max="258" width="7.88671875" style="216" bestFit="1" customWidth="1"/>
    <col min="259" max="259" width="9.109375" style="216"/>
    <col min="260" max="260" width="6.109375" style="216" bestFit="1" customWidth="1"/>
    <col min="261" max="261" width="7.33203125" style="216" customWidth="1"/>
    <col min="262" max="512" width="9.109375" style="216"/>
    <col min="513" max="513" width="23" style="216" customWidth="1"/>
    <col min="514" max="514" width="7.88671875" style="216" bestFit="1" customWidth="1"/>
    <col min="515" max="515" width="9.109375" style="216"/>
    <col min="516" max="516" width="6.109375" style="216" bestFit="1" customWidth="1"/>
    <col min="517" max="517" width="7.33203125" style="216" customWidth="1"/>
    <col min="518" max="768" width="9.109375" style="216"/>
    <col min="769" max="769" width="23" style="216" customWidth="1"/>
    <col min="770" max="770" width="7.88671875" style="216" bestFit="1" customWidth="1"/>
    <col min="771" max="771" width="9.109375" style="216"/>
    <col min="772" max="772" width="6.109375" style="216" bestFit="1" customWidth="1"/>
    <col min="773" max="773" width="7.33203125" style="216" customWidth="1"/>
    <col min="774" max="1024" width="9.109375" style="216"/>
    <col min="1025" max="1025" width="23" style="216" customWidth="1"/>
    <col min="1026" max="1026" width="7.88671875" style="216" bestFit="1" customWidth="1"/>
    <col min="1027" max="1027" width="9.109375" style="216"/>
    <col min="1028" max="1028" width="6.109375" style="216" bestFit="1" customWidth="1"/>
    <col min="1029" max="1029" width="7.33203125" style="216" customWidth="1"/>
    <col min="1030" max="1280" width="9.109375" style="216"/>
    <col min="1281" max="1281" width="23" style="216" customWidth="1"/>
    <col min="1282" max="1282" width="7.88671875" style="216" bestFit="1" customWidth="1"/>
    <col min="1283" max="1283" width="9.109375" style="216"/>
    <col min="1284" max="1284" width="6.109375" style="216" bestFit="1" customWidth="1"/>
    <col min="1285" max="1285" width="7.33203125" style="216" customWidth="1"/>
    <col min="1286" max="1536" width="9.109375" style="216"/>
    <col min="1537" max="1537" width="23" style="216" customWidth="1"/>
    <col min="1538" max="1538" width="7.88671875" style="216" bestFit="1" customWidth="1"/>
    <col min="1539" max="1539" width="9.109375" style="216"/>
    <col min="1540" max="1540" width="6.109375" style="216" bestFit="1" customWidth="1"/>
    <col min="1541" max="1541" width="7.33203125" style="216" customWidth="1"/>
    <col min="1542" max="1792" width="9.109375" style="216"/>
    <col min="1793" max="1793" width="23" style="216" customWidth="1"/>
    <col min="1794" max="1794" width="7.88671875" style="216" bestFit="1" customWidth="1"/>
    <col min="1795" max="1795" width="9.109375" style="216"/>
    <col min="1796" max="1796" width="6.109375" style="216" bestFit="1" customWidth="1"/>
    <col min="1797" max="1797" width="7.33203125" style="216" customWidth="1"/>
    <col min="1798" max="2048" width="9.109375" style="216"/>
    <col min="2049" max="2049" width="23" style="216" customWidth="1"/>
    <col min="2050" max="2050" width="7.88671875" style="216" bestFit="1" customWidth="1"/>
    <col min="2051" max="2051" width="9.109375" style="216"/>
    <col min="2052" max="2052" width="6.109375" style="216" bestFit="1" customWidth="1"/>
    <col min="2053" max="2053" width="7.33203125" style="216" customWidth="1"/>
    <col min="2054" max="2304" width="9.109375" style="216"/>
    <col min="2305" max="2305" width="23" style="216" customWidth="1"/>
    <col min="2306" max="2306" width="7.88671875" style="216" bestFit="1" customWidth="1"/>
    <col min="2307" max="2307" width="9.109375" style="216"/>
    <col min="2308" max="2308" width="6.109375" style="216" bestFit="1" customWidth="1"/>
    <col min="2309" max="2309" width="7.33203125" style="216" customWidth="1"/>
    <col min="2310" max="2560" width="9.109375" style="216"/>
    <col min="2561" max="2561" width="23" style="216" customWidth="1"/>
    <col min="2562" max="2562" width="7.88671875" style="216" bestFit="1" customWidth="1"/>
    <col min="2563" max="2563" width="9.109375" style="216"/>
    <col min="2564" max="2564" width="6.109375" style="216" bestFit="1" customWidth="1"/>
    <col min="2565" max="2565" width="7.33203125" style="216" customWidth="1"/>
    <col min="2566" max="2816" width="9.109375" style="216"/>
    <col min="2817" max="2817" width="23" style="216" customWidth="1"/>
    <col min="2818" max="2818" width="7.88671875" style="216" bestFit="1" customWidth="1"/>
    <col min="2819" max="2819" width="9.109375" style="216"/>
    <col min="2820" max="2820" width="6.109375" style="216" bestFit="1" customWidth="1"/>
    <col min="2821" max="2821" width="7.33203125" style="216" customWidth="1"/>
    <col min="2822" max="3072" width="9.109375" style="216"/>
    <col min="3073" max="3073" width="23" style="216" customWidth="1"/>
    <col min="3074" max="3074" width="7.88671875" style="216" bestFit="1" customWidth="1"/>
    <col min="3075" max="3075" width="9.109375" style="216"/>
    <col min="3076" max="3076" width="6.109375" style="216" bestFit="1" customWidth="1"/>
    <col min="3077" max="3077" width="7.33203125" style="216" customWidth="1"/>
    <col min="3078" max="3328" width="9.109375" style="216"/>
    <col min="3329" max="3329" width="23" style="216" customWidth="1"/>
    <col min="3330" max="3330" width="7.88671875" style="216" bestFit="1" customWidth="1"/>
    <col min="3331" max="3331" width="9.109375" style="216"/>
    <col min="3332" max="3332" width="6.109375" style="216" bestFit="1" customWidth="1"/>
    <col min="3333" max="3333" width="7.33203125" style="216" customWidth="1"/>
    <col min="3334" max="3584" width="9.109375" style="216"/>
    <col min="3585" max="3585" width="23" style="216" customWidth="1"/>
    <col min="3586" max="3586" width="7.88671875" style="216" bestFit="1" customWidth="1"/>
    <col min="3587" max="3587" width="9.109375" style="216"/>
    <col min="3588" max="3588" width="6.109375" style="216" bestFit="1" customWidth="1"/>
    <col min="3589" max="3589" width="7.33203125" style="216" customWidth="1"/>
    <col min="3590" max="3840" width="9.109375" style="216"/>
    <col min="3841" max="3841" width="23" style="216" customWidth="1"/>
    <col min="3842" max="3842" width="7.88671875" style="216" bestFit="1" customWidth="1"/>
    <col min="3843" max="3843" width="9.109375" style="216"/>
    <col min="3844" max="3844" width="6.109375" style="216" bestFit="1" customWidth="1"/>
    <col min="3845" max="3845" width="7.33203125" style="216" customWidth="1"/>
    <col min="3846" max="4096" width="9.109375" style="216"/>
    <col min="4097" max="4097" width="23" style="216" customWidth="1"/>
    <col min="4098" max="4098" width="7.88671875" style="216" bestFit="1" customWidth="1"/>
    <col min="4099" max="4099" width="9.109375" style="216"/>
    <col min="4100" max="4100" width="6.109375" style="216" bestFit="1" customWidth="1"/>
    <col min="4101" max="4101" width="7.33203125" style="216" customWidth="1"/>
    <col min="4102" max="4352" width="9.109375" style="216"/>
    <col min="4353" max="4353" width="23" style="216" customWidth="1"/>
    <col min="4354" max="4354" width="7.88671875" style="216" bestFit="1" customWidth="1"/>
    <col min="4355" max="4355" width="9.109375" style="216"/>
    <col min="4356" max="4356" width="6.109375" style="216" bestFit="1" customWidth="1"/>
    <col min="4357" max="4357" width="7.33203125" style="216" customWidth="1"/>
    <col min="4358" max="4608" width="9.109375" style="216"/>
    <col min="4609" max="4609" width="23" style="216" customWidth="1"/>
    <col min="4610" max="4610" width="7.88671875" style="216" bestFit="1" customWidth="1"/>
    <col min="4611" max="4611" width="9.109375" style="216"/>
    <col min="4612" max="4612" width="6.109375" style="216" bestFit="1" customWidth="1"/>
    <col min="4613" max="4613" width="7.33203125" style="216" customWidth="1"/>
    <col min="4614" max="4864" width="9.109375" style="216"/>
    <col min="4865" max="4865" width="23" style="216" customWidth="1"/>
    <col min="4866" max="4866" width="7.88671875" style="216" bestFit="1" customWidth="1"/>
    <col min="4867" max="4867" width="9.109375" style="216"/>
    <col min="4868" max="4868" width="6.109375" style="216" bestFit="1" customWidth="1"/>
    <col min="4869" max="4869" width="7.33203125" style="216" customWidth="1"/>
    <col min="4870" max="5120" width="9.109375" style="216"/>
    <col min="5121" max="5121" width="23" style="216" customWidth="1"/>
    <col min="5122" max="5122" width="7.88671875" style="216" bestFit="1" customWidth="1"/>
    <col min="5123" max="5123" width="9.109375" style="216"/>
    <col min="5124" max="5124" width="6.109375" style="216" bestFit="1" customWidth="1"/>
    <col min="5125" max="5125" width="7.33203125" style="216" customWidth="1"/>
    <col min="5126" max="5376" width="9.109375" style="216"/>
    <col min="5377" max="5377" width="23" style="216" customWidth="1"/>
    <col min="5378" max="5378" width="7.88671875" style="216" bestFit="1" customWidth="1"/>
    <col min="5379" max="5379" width="9.109375" style="216"/>
    <col min="5380" max="5380" width="6.109375" style="216" bestFit="1" customWidth="1"/>
    <col min="5381" max="5381" width="7.33203125" style="216" customWidth="1"/>
    <col min="5382" max="5632" width="9.109375" style="216"/>
    <col min="5633" max="5633" width="23" style="216" customWidth="1"/>
    <col min="5634" max="5634" width="7.88671875" style="216" bestFit="1" customWidth="1"/>
    <col min="5635" max="5635" width="9.109375" style="216"/>
    <col min="5636" max="5636" width="6.109375" style="216" bestFit="1" customWidth="1"/>
    <col min="5637" max="5637" width="7.33203125" style="216" customWidth="1"/>
    <col min="5638" max="5888" width="9.109375" style="216"/>
    <col min="5889" max="5889" width="23" style="216" customWidth="1"/>
    <col min="5890" max="5890" width="7.88671875" style="216" bestFit="1" customWidth="1"/>
    <col min="5891" max="5891" width="9.109375" style="216"/>
    <col min="5892" max="5892" width="6.109375" style="216" bestFit="1" customWidth="1"/>
    <col min="5893" max="5893" width="7.33203125" style="216" customWidth="1"/>
    <col min="5894" max="6144" width="9.109375" style="216"/>
    <col min="6145" max="6145" width="23" style="216" customWidth="1"/>
    <col min="6146" max="6146" width="7.88671875" style="216" bestFit="1" customWidth="1"/>
    <col min="6147" max="6147" width="9.109375" style="216"/>
    <col min="6148" max="6148" width="6.109375" style="216" bestFit="1" customWidth="1"/>
    <col min="6149" max="6149" width="7.33203125" style="216" customWidth="1"/>
    <col min="6150" max="6400" width="9.109375" style="216"/>
    <col min="6401" max="6401" width="23" style="216" customWidth="1"/>
    <col min="6402" max="6402" width="7.88671875" style="216" bestFit="1" customWidth="1"/>
    <col min="6403" max="6403" width="9.109375" style="216"/>
    <col min="6404" max="6404" width="6.109375" style="216" bestFit="1" customWidth="1"/>
    <col min="6405" max="6405" width="7.33203125" style="216" customWidth="1"/>
    <col min="6406" max="6656" width="9.109375" style="216"/>
    <col min="6657" max="6657" width="23" style="216" customWidth="1"/>
    <col min="6658" max="6658" width="7.88671875" style="216" bestFit="1" customWidth="1"/>
    <col min="6659" max="6659" width="9.109375" style="216"/>
    <col min="6660" max="6660" width="6.109375" style="216" bestFit="1" customWidth="1"/>
    <col min="6661" max="6661" width="7.33203125" style="216" customWidth="1"/>
    <col min="6662" max="6912" width="9.109375" style="216"/>
    <col min="6913" max="6913" width="23" style="216" customWidth="1"/>
    <col min="6914" max="6914" width="7.88671875" style="216" bestFit="1" customWidth="1"/>
    <col min="6915" max="6915" width="9.109375" style="216"/>
    <col min="6916" max="6916" width="6.109375" style="216" bestFit="1" customWidth="1"/>
    <col min="6917" max="6917" width="7.33203125" style="216" customWidth="1"/>
    <col min="6918" max="7168" width="9.109375" style="216"/>
    <col min="7169" max="7169" width="23" style="216" customWidth="1"/>
    <col min="7170" max="7170" width="7.88671875" style="216" bestFit="1" customWidth="1"/>
    <col min="7171" max="7171" width="9.109375" style="216"/>
    <col min="7172" max="7172" width="6.109375" style="216" bestFit="1" customWidth="1"/>
    <col min="7173" max="7173" width="7.33203125" style="216" customWidth="1"/>
    <col min="7174" max="7424" width="9.109375" style="216"/>
    <col min="7425" max="7425" width="23" style="216" customWidth="1"/>
    <col min="7426" max="7426" width="7.88671875" style="216" bestFit="1" customWidth="1"/>
    <col min="7427" max="7427" width="9.109375" style="216"/>
    <col min="7428" max="7428" width="6.109375" style="216" bestFit="1" customWidth="1"/>
    <col min="7429" max="7429" width="7.33203125" style="216" customWidth="1"/>
    <col min="7430" max="7680" width="9.109375" style="216"/>
    <col min="7681" max="7681" width="23" style="216" customWidth="1"/>
    <col min="7682" max="7682" width="7.88671875" style="216" bestFit="1" customWidth="1"/>
    <col min="7683" max="7683" width="9.109375" style="216"/>
    <col min="7684" max="7684" width="6.109375" style="216" bestFit="1" customWidth="1"/>
    <col min="7685" max="7685" width="7.33203125" style="216" customWidth="1"/>
    <col min="7686" max="7936" width="9.109375" style="216"/>
    <col min="7937" max="7937" width="23" style="216" customWidth="1"/>
    <col min="7938" max="7938" width="7.88671875" style="216" bestFit="1" customWidth="1"/>
    <col min="7939" max="7939" width="9.109375" style="216"/>
    <col min="7940" max="7940" width="6.109375" style="216" bestFit="1" customWidth="1"/>
    <col min="7941" max="7941" width="7.33203125" style="216" customWidth="1"/>
    <col min="7942" max="8192" width="9.109375" style="216"/>
    <col min="8193" max="8193" width="23" style="216" customWidth="1"/>
    <col min="8194" max="8194" width="7.88671875" style="216" bestFit="1" customWidth="1"/>
    <col min="8195" max="8195" width="9.109375" style="216"/>
    <col min="8196" max="8196" width="6.109375" style="216" bestFit="1" customWidth="1"/>
    <col min="8197" max="8197" width="7.33203125" style="216" customWidth="1"/>
    <col min="8198" max="8448" width="9.109375" style="216"/>
    <col min="8449" max="8449" width="23" style="216" customWidth="1"/>
    <col min="8450" max="8450" width="7.88671875" style="216" bestFit="1" customWidth="1"/>
    <col min="8451" max="8451" width="9.109375" style="216"/>
    <col min="8452" max="8452" width="6.109375" style="216" bestFit="1" customWidth="1"/>
    <col min="8453" max="8453" width="7.33203125" style="216" customWidth="1"/>
    <col min="8454" max="8704" width="9.109375" style="216"/>
    <col min="8705" max="8705" width="23" style="216" customWidth="1"/>
    <col min="8706" max="8706" width="7.88671875" style="216" bestFit="1" customWidth="1"/>
    <col min="8707" max="8707" width="9.109375" style="216"/>
    <col min="8708" max="8708" width="6.109375" style="216" bestFit="1" customWidth="1"/>
    <col min="8709" max="8709" width="7.33203125" style="216" customWidth="1"/>
    <col min="8710" max="8960" width="9.109375" style="216"/>
    <col min="8961" max="8961" width="23" style="216" customWidth="1"/>
    <col min="8962" max="8962" width="7.88671875" style="216" bestFit="1" customWidth="1"/>
    <col min="8963" max="8963" width="9.109375" style="216"/>
    <col min="8964" max="8964" width="6.109375" style="216" bestFit="1" customWidth="1"/>
    <col min="8965" max="8965" width="7.33203125" style="216" customWidth="1"/>
    <col min="8966" max="9216" width="9.109375" style="216"/>
    <col min="9217" max="9217" width="23" style="216" customWidth="1"/>
    <col min="9218" max="9218" width="7.88671875" style="216" bestFit="1" customWidth="1"/>
    <col min="9219" max="9219" width="9.109375" style="216"/>
    <col min="9220" max="9220" width="6.109375" style="216" bestFit="1" customWidth="1"/>
    <col min="9221" max="9221" width="7.33203125" style="216" customWidth="1"/>
    <col min="9222" max="9472" width="9.109375" style="216"/>
    <col min="9473" max="9473" width="23" style="216" customWidth="1"/>
    <col min="9474" max="9474" width="7.88671875" style="216" bestFit="1" customWidth="1"/>
    <col min="9475" max="9475" width="9.109375" style="216"/>
    <col min="9476" max="9476" width="6.109375" style="216" bestFit="1" customWidth="1"/>
    <col min="9477" max="9477" width="7.33203125" style="216" customWidth="1"/>
    <col min="9478" max="9728" width="9.109375" style="216"/>
    <col min="9729" max="9729" width="23" style="216" customWidth="1"/>
    <col min="9730" max="9730" width="7.88671875" style="216" bestFit="1" customWidth="1"/>
    <col min="9731" max="9731" width="9.109375" style="216"/>
    <col min="9732" max="9732" width="6.109375" style="216" bestFit="1" customWidth="1"/>
    <col min="9733" max="9733" width="7.33203125" style="216" customWidth="1"/>
    <col min="9734" max="9984" width="9.109375" style="216"/>
    <col min="9985" max="9985" width="23" style="216" customWidth="1"/>
    <col min="9986" max="9986" width="7.88671875" style="216" bestFit="1" customWidth="1"/>
    <col min="9987" max="9987" width="9.109375" style="216"/>
    <col min="9988" max="9988" width="6.109375" style="216" bestFit="1" customWidth="1"/>
    <col min="9989" max="9989" width="7.33203125" style="216" customWidth="1"/>
    <col min="9990" max="10240" width="9.109375" style="216"/>
    <col min="10241" max="10241" width="23" style="216" customWidth="1"/>
    <col min="10242" max="10242" width="7.88671875" style="216" bestFit="1" customWidth="1"/>
    <col min="10243" max="10243" width="9.109375" style="216"/>
    <col min="10244" max="10244" width="6.109375" style="216" bestFit="1" customWidth="1"/>
    <col min="10245" max="10245" width="7.33203125" style="216" customWidth="1"/>
    <col min="10246" max="10496" width="9.109375" style="216"/>
    <col min="10497" max="10497" width="23" style="216" customWidth="1"/>
    <col min="10498" max="10498" width="7.88671875" style="216" bestFit="1" customWidth="1"/>
    <col min="10499" max="10499" width="9.109375" style="216"/>
    <col min="10500" max="10500" width="6.109375" style="216" bestFit="1" customWidth="1"/>
    <col min="10501" max="10501" width="7.33203125" style="216" customWidth="1"/>
    <col min="10502" max="10752" width="9.109375" style="216"/>
    <col min="10753" max="10753" width="23" style="216" customWidth="1"/>
    <col min="10754" max="10754" width="7.88671875" style="216" bestFit="1" customWidth="1"/>
    <col min="10755" max="10755" width="9.109375" style="216"/>
    <col min="10756" max="10756" width="6.109375" style="216" bestFit="1" customWidth="1"/>
    <col min="10757" max="10757" width="7.33203125" style="216" customWidth="1"/>
    <col min="10758" max="11008" width="9.109375" style="216"/>
    <col min="11009" max="11009" width="23" style="216" customWidth="1"/>
    <col min="11010" max="11010" width="7.88671875" style="216" bestFit="1" customWidth="1"/>
    <col min="11011" max="11011" width="9.109375" style="216"/>
    <col min="11012" max="11012" width="6.109375" style="216" bestFit="1" customWidth="1"/>
    <col min="11013" max="11013" width="7.33203125" style="216" customWidth="1"/>
    <col min="11014" max="11264" width="9.109375" style="216"/>
    <col min="11265" max="11265" width="23" style="216" customWidth="1"/>
    <col min="11266" max="11266" width="7.88671875" style="216" bestFit="1" customWidth="1"/>
    <col min="11267" max="11267" width="9.109375" style="216"/>
    <col min="11268" max="11268" width="6.109375" style="216" bestFit="1" customWidth="1"/>
    <col min="11269" max="11269" width="7.33203125" style="216" customWidth="1"/>
    <col min="11270" max="11520" width="9.109375" style="216"/>
    <col min="11521" max="11521" width="23" style="216" customWidth="1"/>
    <col min="11522" max="11522" width="7.88671875" style="216" bestFit="1" customWidth="1"/>
    <col min="11523" max="11523" width="9.109375" style="216"/>
    <col min="11524" max="11524" width="6.109375" style="216" bestFit="1" customWidth="1"/>
    <col min="11525" max="11525" width="7.33203125" style="216" customWidth="1"/>
    <col min="11526" max="11776" width="9.109375" style="216"/>
    <col min="11777" max="11777" width="23" style="216" customWidth="1"/>
    <col min="11778" max="11778" width="7.88671875" style="216" bestFit="1" customWidth="1"/>
    <col min="11779" max="11779" width="9.109375" style="216"/>
    <col min="11780" max="11780" width="6.109375" style="216" bestFit="1" customWidth="1"/>
    <col min="11781" max="11781" width="7.33203125" style="216" customWidth="1"/>
    <col min="11782" max="12032" width="9.109375" style="216"/>
    <col min="12033" max="12033" width="23" style="216" customWidth="1"/>
    <col min="12034" max="12034" width="7.88671875" style="216" bestFit="1" customWidth="1"/>
    <col min="12035" max="12035" width="9.109375" style="216"/>
    <col min="12036" max="12036" width="6.109375" style="216" bestFit="1" customWidth="1"/>
    <col min="12037" max="12037" width="7.33203125" style="216" customWidth="1"/>
    <col min="12038" max="12288" width="9.109375" style="216"/>
    <col min="12289" max="12289" width="23" style="216" customWidth="1"/>
    <col min="12290" max="12290" width="7.88671875" style="216" bestFit="1" customWidth="1"/>
    <col min="12291" max="12291" width="9.109375" style="216"/>
    <col min="12292" max="12292" width="6.109375" style="216" bestFit="1" customWidth="1"/>
    <col min="12293" max="12293" width="7.33203125" style="216" customWidth="1"/>
    <col min="12294" max="12544" width="9.109375" style="216"/>
    <col min="12545" max="12545" width="23" style="216" customWidth="1"/>
    <col min="12546" max="12546" width="7.88671875" style="216" bestFit="1" customWidth="1"/>
    <col min="12547" max="12547" width="9.109375" style="216"/>
    <col min="12548" max="12548" width="6.109375" style="216" bestFit="1" customWidth="1"/>
    <col min="12549" max="12549" width="7.33203125" style="216" customWidth="1"/>
    <col min="12550" max="12800" width="9.109375" style="216"/>
    <col min="12801" max="12801" width="23" style="216" customWidth="1"/>
    <col min="12802" max="12802" width="7.88671875" style="216" bestFit="1" customWidth="1"/>
    <col min="12803" max="12803" width="9.109375" style="216"/>
    <col min="12804" max="12804" width="6.109375" style="216" bestFit="1" customWidth="1"/>
    <col min="12805" max="12805" width="7.33203125" style="216" customWidth="1"/>
    <col min="12806" max="13056" width="9.109375" style="216"/>
    <col min="13057" max="13057" width="23" style="216" customWidth="1"/>
    <col min="13058" max="13058" width="7.88671875" style="216" bestFit="1" customWidth="1"/>
    <col min="13059" max="13059" width="9.109375" style="216"/>
    <col min="13060" max="13060" width="6.109375" style="216" bestFit="1" customWidth="1"/>
    <col min="13061" max="13061" width="7.33203125" style="216" customWidth="1"/>
    <col min="13062" max="13312" width="9.109375" style="216"/>
    <col min="13313" max="13313" width="23" style="216" customWidth="1"/>
    <col min="13314" max="13314" width="7.88671875" style="216" bestFit="1" customWidth="1"/>
    <col min="13315" max="13315" width="9.109375" style="216"/>
    <col min="13316" max="13316" width="6.109375" style="216" bestFit="1" customWidth="1"/>
    <col min="13317" max="13317" width="7.33203125" style="216" customWidth="1"/>
    <col min="13318" max="13568" width="9.109375" style="216"/>
    <col min="13569" max="13569" width="23" style="216" customWidth="1"/>
    <col min="13570" max="13570" width="7.88671875" style="216" bestFit="1" customWidth="1"/>
    <col min="13571" max="13571" width="9.109375" style="216"/>
    <col min="13572" max="13572" width="6.109375" style="216" bestFit="1" customWidth="1"/>
    <col min="13573" max="13573" width="7.33203125" style="216" customWidth="1"/>
    <col min="13574" max="13824" width="9.109375" style="216"/>
    <col min="13825" max="13825" width="23" style="216" customWidth="1"/>
    <col min="13826" max="13826" width="7.88671875" style="216" bestFit="1" customWidth="1"/>
    <col min="13827" max="13827" width="9.109375" style="216"/>
    <col min="13828" max="13828" width="6.109375" style="216" bestFit="1" customWidth="1"/>
    <col min="13829" max="13829" width="7.33203125" style="216" customWidth="1"/>
    <col min="13830" max="14080" width="9.109375" style="216"/>
    <col min="14081" max="14081" width="23" style="216" customWidth="1"/>
    <col min="14082" max="14082" width="7.88671875" style="216" bestFit="1" customWidth="1"/>
    <col min="14083" max="14083" width="9.109375" style="216"/>
    <col min="14084" max="14084" width="6.109375" style="216" bestFit="1" customWidth="1"/>
    <col min="14085" max="14085" width="7.33203125" style="216" customWidth="1"/>
    <col min="14086" max="14336" width="9.109375" style="216"/>
    <col min="14337" max="14337" width="23" style="216" customWidth="1"/>
    <col min="14338" max="14338" width="7.88671875" style="216" bestFit="1" customWidth="1"/>
    <col min="14339" max="14339" width="9.109375" style="216"/>
    <col min="14340" max="14340" width="6.109375" style="216" bestFit="1" customWidth="1"/>
    <col min="14341" max="14341" width="7.33203125" style="216" customWidth="1"/>
    <col min="14342" max="14592" width="9.109375" style="216"/>
    <col min="14593" max="14593" width="23" style="216" customWidth="1"/>
    <col min="14594" max="14594" width="7.88671875" style="216" bestFit="1" customWidth="1"/>
    <col min="14595" max="14595" width="9.109375" style="216"/>
    <col min="14596" max="14596" width="6.109375" style="216" bestFit="1" customWidth="1"/>
    <col min="14597" max="14597" width="7.33203125" style="216" customWidth="1"/>
    <col min="14598" max="14848" width="9.109375" style="216"/>
    <col min="14849" max="14849" width="23" style="216" customWidth="1"/>
    <col min="14850" max="14850" width="7.88671875" style="216" bestFit="1" customWidth="1"/>
    <col min="14851" max="14851" width="9.109375" style="216"/>
    <col min="14852" max="14852" width="6.109375" style="216" bestFit="1" customWidth="1"/>
    <col min="14853" max="14853" width="7.33203125" style="216" customWidth="1"/>
    <col min="14854" max="15104" width="9.109375" style="216"/>
    <col min="15105" max="15105" width="23" style="216" customWidth="1"/>
    <col min="15106" max="15106" width="7.88671875" style="216" bestFit="1" customWidth="1"/>
    <col min="15107" max="15107" width="9.109375" style="216"/>
    <col min="15108" max="15108" width="6.109375" style="216" bestFit="1" customWidth="1"/>
    <col min="15109" max="15109" width="7.33203125" style="216" customWidth="1"/>
    <col min="15110" max="15360" width="9.109375" style="216"/>
    <col min="15361" max="15361" width="23" style="216" customWidth="1"/>
    <col min="15362" max="15362" width="7.88671875" style="216" bestFit="1" customWidth="1"/>
    <col min="15363" max="15363" width="9.109375" style="216"/>
    <col min="15364" max="15364" width="6.109375" style="216" bestFit="1" customWidth="1"/>
    <col min="15365" max="15365" width="7.33203125" style="216" customWidth="1"/>
    <col min="15366" max="15616" width="9.109375" style="216"/>
    <col min="15617" max="15617" width="23" style="216" customWidth="1"/>
    <col min="15618" max="15618" width="7.88671875" style="216" bestFit="1" customWidth="1"/>
    <col min="15619" max="15619" width="9.109375" style="216"/>
    <col min="15620" max="15620" width="6.109375" style="216" bestFit="1" customWidth="1"/>
    <col min="15621" max="15621" width="7.33203125" style="216" customWidth="1"/>
    <col min="15622" max="15872" width="9.109375" style="216"/>
    <col min="15873" max="15873" width="23" style="216" customWidth="1"/>
    <col min="15874" max="15874" width="7.88671875" style="216" bestFit="1" customWidth="1"/>
    <col min="15875" max="15875" width="9.109375" style="216"/>
    <col min="15876" max="15876" width="6.109375" style="216" bestFit="1" customWidth="1"/>
    <col min="15877" max="15877" width="7.33203125" style="216" customWidth="1"/>
    <col min="15878" max="16128" width="9.109375" style="216"/>
    <col min="16129" max="16129" width="23" style="216" customWidth="1"/>
    <col min="16130" max="16130" width="7.88671875" style="216" bestFit="1" customWidth="1"/>
    <col min="16131" max="16131" width="9.109375" style="216"/>
    <col min="16132" max="16132" width="6.109375" style="216" bestFit="1" customWidth="1"/>
    <col min="16133" max="16133" width="7.33203125" style="216" customWidth="1"/>
    <col min="16134" max="16384" width="9.109375" style="216"/>
  </cols>
  <sheetData>
    <row r="1" spans="1:16" ht="86.2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16" ht="39" customHeight="1" thickBot="1">
      <c r="A2" s="218" t="s">
        <v>384</v>
      </c>
      <c r="B2" s="219" t="s">
        <v>106</v>
      </c>
      <c r="C2" s="418" t="s">
        <v>376</v>
      </c>
      <c r="D2" s="419"/>
      <c r="E2" s="419"/>
      <c r="F2" s="419"/>
      <c r="G2" s="419"/>
      <c r="H2" s="419"/>
      <c r="I2" s="420"/>
    </row>
    <row r="3" spans="1:16">
      <c r="A3" s="421"/>
      <c r="B3" s="422"/>
      <c r="C3" s="422"/>
      <c r="D3" s="422"/>
      <c r="E3" s="422"/>
      <c r="F3" s="422"/>
      <c r="G3" s="422"/>
      <c r="H3" s="422"/>
      <c r="I3" s="423"/>
    </row>
    <row r="4" spans="1:16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16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16">
      <c r="A6" s="227" t="s">
        <v>310</v>
      </c>
      <c r="B6" s="232" t="s">
        <v>351</v>
      </c>
      <c r="C6" s="232">
        <v>2436</v>
      </c>
      <c r="D6" s="233">
        <v>0.4</v>
      </c>
      <c r="E6" s="233">
        <v>1</v>
      </c>
      <c r="F6" s="233">
        <v>13.74</v>
      </c>
      <c r="G6" s="259">
        <v>0</v>
      </c>
      <c r="H6" s="247">
        <f>F6</f>
        <v>13.74</v>
      </c>
      <c r="I6" s="234">
        <f>H6*D6</f>
        <v>5.4960000000000004</v>
      </c>
    </row>
    <row r="7" spans="1:16">
      <c r="A7" s="227" t="s">
        <v>308</v>
      </c>
      <c r="B7" s="232" t="s">
        <v>351</v>
      </c>
      <c r="C7" s="232">
        <v>242</v>
      </c>
      <c r="D7" s="233">
        <v>0.4</v>
      </c>
      <c r="E7" s="233">
        <v>1</v>
      </c>
      <c r="F7" s="233">
        <v>8.48</v>
      </c>
      <c r="G7" s="259">
        <v>0</v>
      </c>
      <c r="H7" s="247">
        <f>F7</f>
        <v>8.48</v>
      </c>
      <c r="I7" s="234">
        <f>H7*D7</f>
        <v>3.3920000000000003</v>
      </c>
    </row>
    <row r="8" spans="1:16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8.8880000000000017</v>
      </c>
    </row>
    <row r="9" spans="1:16">
      <c r="A9" s="238"/>
      <c r="B9" s="220"/>
      <c r="C9" s="220"/>
      <c r="D9" s="221"/>
      <c r="E9" s="221"/>
      <c r="F9" s="221"/>
      <c r="G9" s="260"/>
      <c r="H9" s="221"/>
      <c r="I9" s="222"/>
    </row>
    <row r="10" spans="1:16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16" ht="24">
      <c r="A11" s="227" t="s">
        <v>376</v>
      </c>
      <c r="B11" s="232" t="s">
        <v>344</v>
      </c>
      <c r="C11" s="264" t="s">
        <v>297</v>
      </c>
      <c r="D11" s="279">
        <v>1</v>
      </c>
      <c r="E11" s="239">
        <v>1</v>
      </c>
      <c r="F11" s="239">
        <v>1.81</v>
      </c>
      <c r="G11" s="262">
        <v>0</v>
      </c>
      <c r="H11" s="239">
        <f>F11</f>
        <v>1.81</v>
      </c>
      <c r="I11" s="263">
        <f>H11*D11</f>
        <v>1.81</v>
      </c>
    </row>
    <row r="12" spans="1:16">
      <c r="A12" s="265" t="s">
        <v>317</v>
      </c>
      <c r="B12" s="266"/>
      <c r="C12" s="266"/>
      <c r="D12" s="267"/>
      <c r="E12" s="267"/>
      <c r="F12" s="267"/>
      <c r="G12" s="277"/>
      <c r="H12" s="267"/>
      <c r="I12" s="268">
        <f>SUM(I11:I11)</f>
        <v>1.81</v>
      </c>
      <c r="M12" s="216">
        <v>942.35</v>
      </c>
      <c r="P12" s="278" t="s">
        <v>353</v>
      </c>
    </row>
    <row r="13" spans="1:16">
      <c r="A13" s="269"/>
      <c r="B13" s="270"/>
      <c r="C13" s="270"/>
      <c r="D13" s="271"/>
      <c r="E13" s="271"/>
      <c r="F13" s="271"/>
      <c r="G13" s="276"/>
      <c r="H13" s="271"/>
      <c r="I13" s="222"/>
      <c r="M13" s="216">
        <v>889</v>
      </c>
    </row>
    <row r="14" spans="1:16">
      <c r="A14" s="272"/>
      <c r="B14" s="273"/>
      <c r="C14" s="273"/>
      <c r="D14" s="274"/>
      <c r="E14" s="274"/>
      <c r="F14" s="274"/>
      <c r="G14" s="275"/>
      <c r="H14" s="274"/>
      <c r="I14" s="237"/>
      <c r="M14" s="216">
        <v>1674</v>
      </c>
    </row>
    <row r="15" spans="1:16" ht="13.8">
      <c r="A15" s="223" t="s">
        <v>318</v>
      </c>
      <c r="B15" s="240"/>
      <c r="C15" s="240"/>
      <c r="D15" s="225"/>
      <c r="E15" s="225"/>
      <c r="F15" s="225"/>
      <c r="G15" s="258"/>
      <c r="H15" s="225" t="s">
        <v>319</v>
      </c>
      <c r="I15" s="226" t="s">
        <v>320</v>
      </c>
    </row>
    <row r="16" spans="1:16">
      <c r="A16" s="241" t="s">
        <v>321</v>
      </c>
      <c r="B16" s="229"/>
      <c r="C16" s="229"/>
      <c r="D16" s="236"/>
      <c r="E16" s="236"/>
      <c r="F16" s="236"/>
      <c r="G16" s="230"/>
      <c r="H16" s="236"/>
      <c r="I16" s="242"/>
      <c r="M16" s="216">
        <f>SUM(M12:M15)</f>
        <v>3505.35</v>
      </c>
    </row>
    <row r="17" spans="1:9">
      <c r="A17" s="243" t="s">
        <v>322</v>
      </c>
      <c r="B17" s="229"/>
      <c r="C17" s="229"/>
      <c r="D17" s="236"/>
      <c r="E17" s="236"/>
      <c r="F17" s="236"/>
      <c r="G17" s="230"/>
      <c r="H17" s="239">
        <v>90.43</v>
      </c>
      <c r="I17" s="242">
        <f>I8</f>
        <v>8.8880000000000017</v>
      </c>
    </row>
    <row r="18" spans="1:9">
      <c r="A18" s="243" t="s">
        <v>323</v>
      </c>
      <c r="B18" s="229"/>
      <c r="C18" s="229"/>
      <c r="D18" s="236"/>
      <c r="E18" s="236"/>
      <c r="F18" s="236"/>
      <c r="G18" s="230"/>
      <c r="H18" s="248"/>
      <c r="I18" s="242">
        <f>I12</f>
        <v>1.81</v>
      </c>
    </row>
    <row r="19" spans="1:9">
      <c r="A19" s="243" t="s">
        <v>324</v>
      </c>
      <c r="B19" s="229"/>
      <c r="C19" s="229"/>
      <c r="D19" s="236"/>
      <c r="E19" s="236"/>
      <c r="F19" s="236"/>
      <c r="G19" s="230"/>
      <c r="H19" s="248"/>
      <c r="I19" s="242">
        <v>0</v>
      </c>
    </row>
    <row r="20" spans="1:9">
      <c r="A20" s="243" t="s">
        <v>325</v>
      </c>
      <c r="B20" s="229"/>
      <c r="C20" s="229"/>
      <c r="D20" s="236"/>
      <c r="E20" s="236"/>
      <c r="F20" s="236"/>
      <c r="G20" s="230"/>
      <c r="H20" s="248"/>
      <c r="I20" s="242">
        <v>1</v>
      </c>
    </row>
    <row r="21" spans="1:9">
      <c r="A21" s="243" t="s">
        <v>326</v>
      </c>
      <c r="B21" s="229"/>
      <c r="C21" s="229"/>
      <c r="D21" s="236"/>
      <c r="E21" s="236"/>
      <c r="F21" s="236"/>
      <c r="G21" s="230"/>
      <c r="H21" s="248"/>
      <c r="I21" s="242">
        <f>I17+I19</f>
        <v>8.8880000000000017</v>
      </c>
    </row>
    <row r="22" spans="1:9">
      <c r="A22" s="424" t="s">
        <v>327</v>
      </c>
      <c r="B22" s="425"/>
      <c r="C22" s="229"/>
      <c r="D22" s="236"/>
      <c r="E22" s="236"/>
      <c r="F22" s="236"/>
      <c r="G22" s="230"/>
      <c r="H22" s="248"/>
      <c r="I22" s="242">
        <f>SUM(I17+I19)/I20</f>
        <v>8.8880000000000017</v>
      </c>
    </row>
    <row r="23" spans="1:9">
      <c r="A23" s="243" t="s">
        <v>328</v>
      </c>
      <c r="B23" s="229"/>
      <c r="C23" s="229"/>
      <c r="D23" s="236"/>
      <c r="E23" s="236"/>
      <c r="F23" s="236"/>
      <c r="G23" s="230"/>
      <c r="H23" s="248"/>
      <c r="I23" s="242">
        <f>I22+I18</f>
        <v>10.698000000000002</v>
      </c>
    </row>
    <row r="24" spans="1:9">
      <c r="A24" s="249" t="s">
        <v>329</v>
      </c>
      <c r="B24" s="250"/>
      <c r="C24" s="251"/>
      <c r="D24" s="253"/>
      <c r="E24" s="253"/>
      <c r="F24" s="253"/>
      <c r="G24" s="254"/>
      <c r="H24" s="252"/>
      <c r="I24" s="255"/>
    </row>
    <row r="25" spans="1:9" ht="13.8" thickBot="1">
      <c r="A25" s="244" t="s">
        <v>330</v>
      </c>
      <c r="B25" s="245"/>
      <c r="C25" s="245"/>
      <c r="D25" s="246"/>
      <c r="E25" s="246"/>
      <c r="F25" s="246"/>
      <c r="G25" s="261"/>
      <c r="H25" s="246"/>
      <c r="I25" s="256">
        <f>I24+I23</f>
        <v>10.698000000000002</v>
      </c>
    </row>
  </sheetData>
  <mergeCells count="5">
    <mergeCell ref="B1:F1"/>
    <mergeCell ref="G1:I1"/>
    <mergeCell ref="C2:I2"/>
    <mergeCell ref="A3:I3"/>
    <mergeCell ref="A22:B22"/>
  </mergeCells>
  <pageMargins left="0.70866141732283472" right="0.51181102362204722" top="0.78740157480314965" bottom="0.78740157480314965" header="0.31496062992125984" footer="0.31496062992125984"/>
  <pageSetup paperSize="9" scale="95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25"/>
  <sheetViews>
    <sheetView workbookViewId="0">
      <selection activeCell="B2" sqref="B2"/>
    </sheetView>
  </sheetViews>
  <sheetFormatPr defaultRowHeight="13.2"/>
  <cols>
    <col min="1" max="1" width="23" style="216" customWidth="1"/>
    <col min="2" max="2" width="7.88671875" style="216" bestFit="1" customWidth="1"/>
    <col min="3" max="3" width="9.109375" style="216"/>
    <col min="4" max="4" width="6.109375" style="257" bestFit="1" customWidth="1"/>
    <col min="5" max="5" width="7.33203125" style="257" customWidth="1"/>
    <col min="6" max="7" width="9.109375" style="257"/>
    <col min="8" max="256" width="9.109375" style="216"/>
    <col min="257" max="257" width="23" style="216" customWidth="1"/>
    <col min="258" max="258" width="7.88671875" style="216" bestFit="1" customWidth="1"/>
    <col min="259" max="259" width="9.109375" style="216"/>
    <col min="260" max="260" width="6.109375" style="216" bestFit="1" customWidth="1"/>
    <col min="261" max="261" width="7.33203125" style="216" customWidth="1"/>
    <col min="262" max="512" width="9.109375" style="216"/>
    <col min="513" max="513" width="23" style="216" customWidth="1"/>
    <col min="514" max="514" width="7.88671875" style="216" bestFit="1" customWidth="1"/>
    <col min="515" max="515" width="9.109375" style="216"/>
    <col min="516" max="516" width="6.109375" style="216" bestFit="1" customWidth="1"/>
    <col min="517" max="517" width="7.33203125" style="216" customWidth="1"/>
    <col min="518" max="768" width="9.109375" style="216"/>
    <col min="769" max="769" width="23" style="216" customWidth="1"/>
    <col min="770" max="770" width="7.88671875" style="216" bestFit="1" customWidth="1"/>
    <col min="771" max="771" width="9.109375" style="216"/>
    <col min="772" max="772" width="6.109375" style="216" bestFit="1" customWidth="1"/>
    <col min="773" max="773" width="7.33203125" style="216" customWidth="1"/>
    <col min="774" max="1024" width="9.109375" style="216"/>
    <col min="1025" max="1025" width="23" style="216" customWidth="1"/>
    <col min="1026" max="1026" width="7.88671875" style="216" bestFit="1" customWidth="1"/>
    <col min="1027" max="1027" width="9.109375" style="216"/>
    <col min="1028" max="1028" width="6.109375" style="216" bestFit="1" customWidth="1"/>
    <col min="1029" max="1029" width="7.33203125" style="216" customWidth="1"/>
    <col min="1030" max="1280" width="9.109375" style="216"/>
    <col min="1281" max="1281" width="23" style="216" customWidth="1"/>
    <col min="1282" max="1282" width="7.88671875" style="216" bestFit="1" customWidth="1"/>
    <col min="1283" max="1283" width="9.109375" style="216"/>
    <col min="1284" max="1284" width="6.109375" style="216" bestFit="1" customWidth="1"/>
    <col min="1285" max="1285" width="7.33203125" style="216" customWidth="1"/>
    <col min="1286" max="1536" width="9.109375" style="216"/>
    <col min="1537" max="1537" width="23" style="216" customWidth="1"/>
    <col min="1538" max="1538" width="7.88671875" style="216" bestFit="1" customWidth="1"/>
    <col min="1539" max="1539" width="9.109375" style="216"/>
    <col min="1540" max="1540" width="6.109375" style="216" bestFit="1" customWidth="1"/>
    <col min="1541" max="1541" width="7.33203125" style="216" customWidth="1"/>
    <col min="1542" max="1792" width="9.109375" style="216"/>
    <col min="1793" max="1793" width="23" style="216" customWidth="1"/>
    <col min="1794" max="1794" width="7.88671875" style="216" bestFit="1" customWidth="1"/>
    <col min="1795" max="1795" width="9.109375" style="216"/>
    <col min="1796" max="1796" width="6.109375" style="216" bestFit="1" customWidth="1"/>
    <col min="1797" max="1797" width="7.33203125" style="216" customWidth="1"/>
    <col min="1798" max="2048" width="9.109375" style="216"/>
    <col min="2049" max="2049" width="23" style="216" customWidth="1"/>
    <col min="2050" max="2050" width="7.88671875" style="216" bestFit="1" customWidth="1"/>
    <col min="2051" max="2051" width="9.109375" style="216"/>
    <col min="2052" max="2052" width="6.109375" style="216" bestFit="1" customWidth="1"/>
    <col min="2053" max="2053" width="7.33203125" style="216" customWidth="1"/>
    <col min="2054" max="2304" width="9.109375" style="216"/>
    <col min="2305" max="2305" width="23" style="216" customWidth="1"/>
    <col min="2306" max="2306" width="7.88671875" style="216" bestFit="1" customWidth="1"/>
    <col min="2307" max="2307" width="9.109375" style="216"/>
    <col min="2308" max="2308" width="6.109375" style="216" bestFit="1" customWidth="1"/>
    <col min="2309" max="2309" width="7.33203125" style="216" customWidth="1"/>
    <col min="2310" max="2560" width="9.109375" style="216"/>
    <col min="2561" max="2561" width="23" style="216" customWidth="1"/>
    <col min="2562" max="2562" width="7.88671875" style="216" bestFit="1" customWidth="1"/>
    <col min="2563" max="2563" width="9.109375" style="216"/>
    <col min="2564" max="2564" width="6.109375" style="216" bestFit="1" customWidth="1"/>
    <col min="2565" max="2565" width="7.33203125" style="216" customWidth="1"/>
    <col min="2566" max="2816" width="9.109375" style="216"/>
    <col min="2817" max="2817" width="23" style="216" customWidth="1"/>
    <col min="2818" max="2818" width="7.88671875" style="216" bestFit="1" customWidth="1"/>
    <col min="2819" max="2819" width="9.109375" style="216"/>
    <col min="2820" max="2820" width="6.109375" style="216" bestFit="1" customWidth="1"/>
    <col min="2821" max="2821" width="7.33203125" style="216" customWidth="1"/>
    <col min="2822" max="3072" width="9.109375" style="216"/>
    <col min="3073" max="3073" width="23" style="216" customWidth="1"/>
    <col min="3074" max="3074" width="7.88671875" style="216" bestFit="1" customWidth="1"/>
    <col min="3075" max="3075" width="9.109375" style="216"/>
    <col min="3076" max="3076" width="6.109375" style="216" bestFit="1" customWidth="1"/>
    <col min="3077" max="3077" width="7.33203125" style="216" customWidth="1"/>
    <col min="3078" max="3328" width="9.109375" style="216"/>
    <col min="3329" max="3329" width="23" style="216" customWidth="1"/>
    <col min="3330" max="3330" width="7.88671875" style="216" bestFit="1" customWidth="1"/>
    <col min="3331" max="3331" width="9.109375" style="216"/>
    <col min="3332" max="3332" width="6.109375" style="216" bestFit="1" customWidth="1"/>
    <col min="3333" max="3333" width="7.33203125" style="216" customWidth="1"/>
    <col min="3334" max="3584" width="9.109375" style="216"/>
    <col min="3585" max="3585" width="23" style="216" customWidth="1"/>
    <col min="3586" max="3586" width="7.88671875" style="216" bestFit="1" customWidth="1"/>
    <col min="3587" max="3587" width="9.109375" style="216"/>
    <col min="3588" max="3588" width="6.109375" style="216" bestFit="1" customWidth="1"/>
    <col min="3589" max="3589" width="7.33203125" style="216" customWidth="1"/>
    <col min="3590" max="3840" width="9.109375" style="216"/>
    <col min="3841" max="3841" width="23" style="216" customWidth="1"/>
    <col min="3842" max="3842" width="7.88671875" style="216" bestFit="1" customWidth="1"/>
    <col min="3843" max="3843" width="9.109375" style="216"/>
    <col min="3844" max="3844" width="6.109375" style="216" bestFit="1" customWidth="1"/>
    <col min="3845" max="3845" width="7.33203125" style="216" customWidth="1"/>
    <col min="3846" max="4096" width="9.109375" style="216"/>
    <col min="4097" max="4097" width="23" style="216" customWidth="1"/>
    <col min="4098" max="4098" width="7.88671875" style="216" bestFit="1" customWidth="1"/>
    <col min="4099" max="4099" width="9.109375" style="216"/>
    <col min="4100" max="4100" width="6.109375" style="216" bestFit="1" customWidth="1"/>
    <col min="4101" max="4101" width="7.33203125" style="216" customWidth="1"/>
    <col min="4102" max="4352" width="9.109375" style="216"/>
    <col min="4353" max="4353" width="23" style="216" customWidth="1"/>
    <col min="4354" max="4354" width="7.88671875" style="216" bestFit="1" customWidth="1"/>
    <col min="4355" max="4355" width="9.109375" style="216"/>
    <col min="4356" max="4356" width="6.109375" style="216" bestFit="1" customWidth="1"/>
    <col min="4357" max="4357" width="7.33203125" style="216" customWidth="1"/>
    <col min="4358" max="4608" width="9.109375" style="216"/>
    <col min="4609" max="4609" width="23" style="216" customWidth="1"/>
    <col min="4610" max="4610" width="7.88671875" style="216" bestFit="1" customWidth="1"/>
    <col min="4611" max="4611" width="9.109375" style="216"/>
    <col min="4612" max="4612" width="6.109375" style="216" bestFit="1" customWidth="1"/>
    <col min="4613" max="4613" width="7.33203125" style="216" customWidth="1"/>
    <col min="4614" max="4864" width="9.109375" style="216"/>
    <col min="4865" max="4865" width="23" style="216" customWidth="1"/>
    <col min="4866" max="4866" width="7.88671875" style="216" bestFit="1" customWidth="1"/>
    <col min="4867" max="4867" width="9.109375" style="216"/>
    <col min="4868" max="4868" width="6.109375" style="216" bestFit="1" customWidth="1"/>
    <col min="4869" max="4869" width="7.33203125" style="216" customWidth="1"/>
    <col min="4870" max="5120" width="9.109375" style="216"/>
    <col min="5121" max="5121" width="23" style="216" customWidth="1"/>
    <col min="5122" max="5122" width="7.88671875" style="216" bestFit="1" customWidth="1"/>
    <col min="5123" max="5123" width="9.109375" style="216"/>
    <col min="5124" max="5124" width="6.109375" style="216" bestFit="1" customWidth="1"/>
    <col min="5125" max="5125" width="7.33203125" style="216" customWidth="1"/>
    <col min="5126" max="5376" width="9.109375" style="216"/>
    <col min="5377" max="5377" width="23" style="216" customWidth="1"/>
    <col min="5378" max="5378" width="7.88671875" style="216" bestFit="1" customWidth="1"/>
    <col min="5379" max="5379" width="9.109375" style="216"/>
    <col min="5380" max="5380" width="6.109375" style="216" bestFit="1" customWidth="1"/>
    <col min="5381" max="5381" width="7.33203125" style="216" customWidth="1"/>
    <col min="5382" max="5632" width="9.109375" style="216"/>
    <col min="5633" max="5633" width="23" style="216" customWidth="1"/>
    <col min="5634" max="5634" width="7.88671875" style="216" bestFit="1" customWidth="1"/>
    <col min="5635" max="5635" width="9.109375" style="216"/>
    <col min="5636" max="5636" width="6.109375" style="216" bestFit="1" customWidth="1"/>
    <col min="5637" max="5637" width="7.33203125" style="216" customWidth="1"/>
    <col min="5638" max="5888" width="9.109375" style="216"/>
    <col min="5889" max="5889" width="23" style="216" customWidth="1"/>
    <col min="5890" max="5890" width="7.88671875" style="216" bestFit="1" customWidth="1"/>
    <col min="5891" max="5891" width="9.109375" style="216"/>
    <col min="5892" max="5892" width="6.109375" style="216" bestFit="1" customWidth="1"/>
    <col min="5893" max="5893" width="7.33203125" style="216" customWidth="1"/>
    <col min="5894" max="6144" width="9.109375" style="216"/>
    <col min="6145" max="6145" width="23" style="216" customWidth="1"/>
    <col min="6146" max="6146" width="7.88671875" style="216" bestFit="1" customWidth="1"/>
    <col min="6147" max="6147" width="9.109375" style="216"/>
    <col min="6148" max="6148" width="6.109375" style="216" bestFit="1" customWidth="1"/>
    <col min="6149" max="6149" width="7.33203125" style="216" customWidth="1"/>
    <col min="6150" max="6400" width="9.109375" style="216"/>
    <col min="6401" max="6401" width="23" style="216" customWidth="1"/>
    <col min="6402" max="6402" width="7.88671875" style="216" bestFit="1" customWidth="1"/>
    <col min="6403" max="6403" width="9.109375" style="216"/>
    <col min="6404" max="6404" width="6.109375" style="216" bestFit="1" customWidth="1"/>
    <col min="6405" max="6405" width="7.33203125" style="216" customWidth="1"/>
    <col min="6406" max="6656" width="9.109375" style="216"/>
    <col min="6657" max="6657" width="23" style="216" customWidth="1"/>
    <col min="6658" max="6658" width="7.88671875" style="216" bestFit="1" customWidth="1"/>
    <col min="6659" max="6659" width="9.109375" style="216"/>
    <col min="6660" max="6660" width="6.109375" style="216" bestFit="1" customWidth="1"/>
    <col min="6661" max="6661" width="7.33203125" style="216" customWidth="1"/>
    <col min="6662" max="6912" width="9.109375" style="216"/>
    <col min="6913" max="6913" width="23" style="216" customWidth="1"/>
    <col min="6914" max="6914" width="7.88671875" style="216" bestFit="1" customWidth="1"/>
    <col min="6915" max="6915" width="9.109375" style="216"/>
    <col min="6916" max="6916" width="6.109375" style="216" bestFit="1" customWidth="1"/>
    <col min="6917" max="6917" width="7.33203125" style="216" customWidth="1"/>
    <col min="6918" max="7168" width="9.109375" style="216"/>
    <col min="7169" max="7169" width="23" style="216" customWidth="1"/>
    <col min="7170" max="7170" width="7.88671875" style="216" bestFit="1" customWidth="1"/>
    <col min="7171" max="7171" width="9.109375" style="216"/>
    <col min="7172" max="7172" width="6.109375" style="216" bestFit="1" customWidth="1"/>
    <col min="7173" max="7173" width="7.33203125" style="216" customWidth="1"/>
    <col min="7174" max="7424" width="9.109375" style="216"/>
    <col min="7425" max="7425" width="23" style="216" customWidth="1"/>
    <col min="7426" max="7426" width="7.88671875" style="216" bestFit="1" customWidth="1"/>
    <col min="7427" max="7427" width="9.109375" style="216"/>
    <col min="7428" max="7428" width="6.109375" style="216" bestFit="1" customWidth="1"/>
    <col min="7429" max="7429" width="7.33203125" style="216" customWidth="1"/>
    <col min="7430" max="7680" width="9.109375" style="216"/>
    <col min="7681" max="7681" width="23" style="216" customWidth="1"/>
    <col min="7682" max="7682" width="7.88671875" style="216" bestFit="1" customWidth="1"/>
    <col min="7683" max="7683" width="9.109375" style="216"/>
    <col min="7684" max="7684" width="6.109375" style="216" bestFit="1" customWidth="1"/>
    <col min="7685" max="7685" width="7.33203125" style="216" customWidth="1"/>
    <col min="7686" max="7936" width="9.109375" style="216"/>
    <col min="7937" max="7937" width="23" style="216" customWidth="1"/>
    <col min="7938" max="7938" width="7.88671875" style="216" bestFit="1" customWidth="1"/>
    <col min="7939" max="7939" width="9.109375" style="216"/>
    <col min="7940" max="7940" width="6.109375" style="216" bestFit="1" customWidth="1"/>
    <col min="7941" max="7941" width="7.33203125" style="216" customWidth="1"/>
    <col min="7942" max="8192" width="9.109375" style="216"/>
    <col min="8193" max="8193" width="23" style="216" customWidth="1"/>
    <col min="8194" max="8194" width="7.88671875" style="216" bestFit="1" customWidth="1"/>
    <col min="8195" max="8195" width="9.109375" style="216"/>
    <col min="8196" max="8196" width="6.109375" style="216" bestFit="1" customWidth="1"/>
    <col min="8197" max="8197" width="7.33203125" style="216" customWidth="1"/>
    <col min="8198" max="8448" width="9.109375" style="216"/>
    <col min="8449" max="8449" width="23" style="216" customWidth="1"/>
    <col min="8450" max="8450" width="7.88671875" style="216" bestFit="1" customWidth="1"/>
    <col min="8451" max="8451" width="9.109375" style="216"/>
    <col min="8452" max="8452" width="6.109375" style="216" bestFit="1" customWidth="1"/>
    <col min="8453" max="8453" width="7.33203125" style="216" customWidth="1"/>
    <col min="8454" max="8704" width="9.109375" style="216"/>
    <col min="8705" max="8705" width="23" style="216" customWidth="1"/>
    <col min="8706" max="8706" width="7.88671875" style="216" bestFit="1" customWidth="1"/>
    <col min="8707" max="8707" width="9.109375" style="216"/>
    <col min="8708" max="8708" width="6.109375" style="216" bestFit="1" customWidth="1"/>
    <col min="8709" max="8709" width="7.33203125" style="216" customWidth="1"/>
    <col min="8710" max="8960" width="9.109375" style="216"/>
    <col min="8961" max="8961" width="23" style="216" customWidth="1"/>
    <col min="8962" max="8962" width="7.88671875" style="216" bestFit="1" customWidth="1"/>
    <col min="8963" max="8963" width="9.109375" style="216"/>
    <col min="8964" max="8964" width="6.109375" style="216" bestFit="1" customWidth="1"/>
    <col min="8965" max="8965" width="7.33203125" style="216" customWidth="1"/>
    <col min="8966" max="9216" width="9.109375" style="216"/>
    <col min="9217" max="9217" width="23" style="216" customWidth="1"/>
    <col min="9218" max="9218" width="7.88671875" style="216" bestFit="1" customWidth="1"/>
    <col min="9219" max="9219" width="9.109375" style="216"/>
    <col min="9220" max="9220" width="6.109375" style="216" bestFit="1" customWidth="1"/>
    <col min="9221" max="9221" width="7.33203125" style="216" customWidth="1"/>
    <col min="9222" max="9472" width="9.109375" style="216"/>
    <col min="9473" max="9473" width="23" style="216" customWidth="1"/>
    <col min="9474" max="9474" width="7.88671875" style="216" bestFit="1" customWidth="1"/>
    <col min="9475" max="9475" width="9.109375" style="216"/>
    <col min="9476" max="9476" width="6.109375" style="216" bestFit="1" customWidth="1"/>
    <col min="9477" max="9477" width="7.33203125" style="216" customWidth="1"/>
    <col min="9478" max="9728" width="9.109375" style="216"/>
    <col min="9729" max="9729" width="23" style="216" customWidth="1"/>
    <col min="9730" max="9730" width="7.88671875" style="216" bestFit="1" customWidth="1"/>
    <col min="9731" max="9731" width="9.109375" style="216"/>
    <col min="9732" max="9732" width="6.109375" style="216" bestFit="1" customWidth="1"/>
    <col min="9733" max="9733" width="7.33203125" style="216" customWidth="1"/>
    <col min="9734" max="9984" width="9.109375" style="216"/>
    <col min="9985" max="9985" width="23" style="216" customWidth="1"/>
    <col min="9986" max="9986" width="7.88671875" style="216" bestFit="1" customWidth="1"/>
    <col min="9987" max="9987" width="9.109375" style="216"/>
    <col min="9988" max="9988" width="6.109375" style="216" bestFit="1" customWidth="1"/>
    <col min="9989" max="9989" width="7.33203125" style="216" customWidth="1"/>
    <col min="9990" max="10240" width="9.109375" style="216"/>
    <col min="10241" max="10241" width="23" style="216" customWidth="1"/>
    <col min="10242" max="10242" width="7.88671875" style="216" bestFit="1" customWidth="1"/>
    <col min="10243" max="10243" width="9.109375" style="216"/>
    <col min="10244" max="10244" width="6.109375" style="216" bestFit="1" customWidth="1"/>
    <col min="10245" max="10245" width="7.33203125" style="216" customWidth="1"/>
    <col min="10246" max="10496" width="9.109375" style="216"/>
    <col min="10497" max="10497" width="23" style="216" customWidth="1"/>
    <col min="10498" max="10498" width="7.88671875" style="216" bestFit="1" customWidth="1"/>
    <col min="10499" max="10499" width="9.109375" style="216"/>
    <col min="10500" max="10500" width="6.109375" style="216" bestFit="1" customWidth="1"/>
    <col min="10501" max="10501" width="7.33203125" style="216" customWidth="1"/>
    <col min="10502" max="10752" width="9.109375" style="216"/>
    <col min="10753" max="10753" width="23" style="216" customWidth="1"/>
    <col min="10754" max="10754" width="7.88671875" style="216" bestFit="1" customWidth="1"/>
    <col min="10755" max="10755" width="9.109375" style="216"/>
    <col min="10756" max="10756" width="6.109375" style="216" bestFit="1" customWidth="1"/>
    <col min="10757" max="10757" width="7.33203125" style="216" customWidth="1"/>
    <col min="10758" max="11008" width="9.109375" style="216"/>
    <col min="11009" max="11009" width="23" style="216" customWidth="1"/>
    <col min="11010" max="11010" width="7.88671875" style="216" bestFit="1" customWidth="1"/>
    <col min="11011" max="11011" width="9.109375" style="216"/>
    <col min="11012" max="11012" width="6.109375" style="216" bestFit="1" customWidth="1"/>
    <col min="11013" max="11013" width="7.33203125" style="216" customWidth="1"/>
    <col min="11014" max="11264" width="9.109375" style="216"/>
    <col min="11265" max="11265" width="23" style="216" customWidth="1"/>
    <col min="11266" max="11266" width="7.88671875" style="216" bestFit="1" customWidth="1"/>
    <col min="11267" max="11267" width="9.109375" style="216"/>
    <col min="11268" max="11268" width="6.109375" style="216" bestFit="1" customWidth="1"/>
    <col min="11269" max="11269" width="7.33203125" style="216" customWidth="1"/>
    <col min="11270" max="11520" width="9.109375" style="216"/>
    <col min="11521" max="11521" width="23" style="216" customWidth="1"/>
    <col min="11522" max="11522" width="7.88671875" style="216" bestFit="1" customWidth="1"/>
    <col min="11523" max="11523" width="9.109375" style="216"/>
    <col min="11524" max="11524" width="6.109375" style="216" bestFit="1" customWidth="1"/>
    <col min="11525" max="11525" width="7.33203125" style="216" customWidth="1"/>
    <col min="11526" max="11776" width="9.109375" style="216"/>
    <col min="11777" max="11777" width="23" style="216" customWidth="1"/>
    <col min="11778" max="11778" width="7.88671875" style="216" bestFit="1" customWidth="1"/>
    <col min="11779" max="11779" width="9.109375" style="216"/>
    <col min="11780" max="11780" width="6.109375" style="216" bestFit="1" customWidth="1"/>
    <col min="11781" max="11781" width="7.33203125" style="216" customWidth="1"/>
    <col min="11782" max="12032" width="9.109375" style="216"/>
    <col min="12033" max="12033" width="23" style="216" customWidth="1"/>
    <col min="12034" max="12034" width="7.88671875" style="216" bestFit="1" customWidth="1"/>
    <col min="12035" max="12035" width="9.109375" style="216"/>
    <col min="12036" max="12036" width="6.109375" style="216" bestFit="1" customWidth="1"/>
    <col min="12037" max="12037" width="7.33203125" style="216" customWidth="1"/>
    <col min="12038" max="12288" width="9.109375" style="216"/>
    <col min="12289" max="12289" width="23" style="216" customWidth="1"/>
    <col min="12290" max="12290" width="7.88671875" style="216" bestFit="1" customWidth="1"/>
    <col min="12291" max="12291" width="9.109375" style="216"/>
    <col min="12292" max="12292" width="6.109375" style="216" bestFit="1" customWidth="1"/>
    <col min="12293" max="12293" width="7.33203125" style="216" customWidth="1"/>
    <col min="12294" max="12544" width="9.109375" style="216"/>
    <col min="12545" max="12545" width="23" style="216" customWidth="1"/>
    <col min="12546" max="12546" width="7.88671875" style="216" bestFit="1" customWidth="1"/>
    <col min="12547" max="12547" width="9.109375" style="216"/>
    <col min="12548" max="12548" width="6.109375" style="216" bestFit="1" customWidth="1"/>
    <col min="12549" max="12549" width="7.33203125" style="216" customWidth="1"/>
    <col min="12550" max="12800" width="9.109375" style="216"/>
    <col min="12801" max="12801" width="23" style="216" customWidth="1"/>
    <col min="12802" max="12802" width="7.88671875" style="216" bestFit="1" customWidth="1"/>
    <col min="12803" max="12803" width="9.109375" style="216"/>
    <col min="12804" max="12804" width="6.109375" style="216" bestFit="1" customWidth="1"/>
    <col min="12805" max="12805" width="7.33203125" style="216" customWidth="1"/>
    <col min="12806" max="13056" width="9.109375" style="216"/>
    <col min="13057" max="13057" width="23" style="216" customWidth="1"/>
    <col min="13058" max="13058" width="7.88671875" style="216" bestFit="1" customWidth="1"/>
    <col min="13059" max="13059" width="9.109375" style="216"/>
    <col min="13060" max="13060" width="6.109375" style="216" bestFit="1" customWidth="1"/>
    <col min="13061" max="13061" width="7.33203125" style="216" customWidth="1"/>
    <col min="13062" max="13312" width="9.109375" style="216"/>
    <col min="13313" max="13313" width="23" style="216" customWidth="1"/>
    <col min="13314" max="13314" width="7.88671875" style="216" bestFit="1" customWidth="1"/>
    <col min="13315" max="13315" width="9.109375" style="216"/>
    <col min="13316" max="13316" width="6.109375" style="216" bestFit="1" customWidth="1"/>
    <col min="13317" max="13317" width="7.33203125" style="216" customWidth="1"/>
    <col min="13318" max="13568" width="9.109375" style="216"/>
    <col min="13569" max="13569" width="23" style="216" customWidth="1"/>
    <col min="13570" max="13570" width="7.88671875" style="216" bestFit="1" customWidth="1"/>
    <col min="13571" max="13571" width="9.109375" style="216"/>
    <col min="13572" max="13572" width="6.109375" style="216" bestFit="1" customWidth="1"/>
    <col min="13573" max="13573" width="7.33203125" style="216" customWidth="1"/>
    <col min="13574" max="13824" width="9.109375" style="216"/>
    <col min="13825" max="13825" width="23" style="216" customWidth="1"/>
    <col min="13826" max="13826" width="7.88671875" style="216" bestFit="1" customWidth="1"/>
    <col min="13827" max="13827" width="9.109375" style="216"/>
    <col min="13828" max="13828" width="6.109375" style="216" bestFit="1" customWidth="1"/>
    <col min="13829" max="13829" width="7.33203125" style="216" customWidth="1"/>
    <col min="13830" max="14080" width="9.109375" style="216"/>
    <col min="14081" max="14081" width="23" style="216" customWidth="1"/>
    <col min="14082" max="14082" width="7.88671875" style="216" bestFit="1" customWidth="1"/>
    <col min="14083" max="14083" width="9.109375" style="216"/>
    <col min="14084" max="14084" width="6.109375" style="216" bestFit="1" customWidth="1"/>
    <col min="14085" max="14085" width="7.33203125" style="216" customWidth="1"/>
    <col min="14086" max="14336" width="9.109375" style="216"/>
    <col min="14337" max="14337" width="23" style="216" customWidth="1"/>
    <col min="14338" max="14338" width="7.88671875" style="216" bestFit="1" customWidth="1"/>
    <col min="14339" max="14339" width="9.109375" style="216"/>
    <col min="14340" max="14340" width="6.109375" style="216" bestFit="1" customWidth="1"/>
    <col min="14341" max="14341" width="7.33203125" style="216" customWidth="1"/>
    <col min="14342" max="14592" width="9.109375" style="216"/>
    <col min="14593" max="14593" width="23" style="216" customWidth="1"/>
    <col min="14594" max="14594" width="7.88671875" style="216" bestFit="1" customWidth="1"/>
    <col min="14595" max="14595" width="9.109375" style="216"/>
    <col min="14596" max="14596" width="6.109375" style="216" bestFit="1" customWidth="1"/>
    <col min="14597" max="14597" width="7.33203125" style="216" customWidth="1"/>
    <col min="14598" max="14848" width="9.109375" style="216"/>
    <col min="14849" max="14849" width="23" style="216" customWidth="1"/>
    <col min="14850" max="14850" width="7.88671875" style="216" bestFit="1" customWidth="1"/>
    <col min="14851" max="14851" width="9.109375" style="216"/>
    <col min="14852" max="14852" width="6.109375" style="216" bestFit="1" customWidth="1"/>
    <col min="14853" max="14853" width="7.33203125" style="216" customWidth="1"/>
    <col min="14854" max="15104" width="9.109375" style="216"/>
    <col min="15105" max="15105" width="23" style="216" customWidth="1"/>
    <col min="15106" max="15106" width="7.88671875" style="216" bestFit="1" customWidth="1"/>
    <col min="15107" max="15107" width="9.109375" style="216"/>
    <col min="15108" max="15108" width="6.109375" style="216" bestFit="1" customWidth="1"/>
    <col min="15109" max="15109" width="7.33203125" style="216" customWidth="1"/>
    <col min="15110" max="15360" width="9.109375" style="216"/>
    <col min="15361" max="15361" width="23" style="216" customWidth="1"/>
    <col min="15362" max="15362" width="7.88671875" style="216" bestFit="1" customWidth="1"/>
    <col min="15363" max="15363" width="9.109375" style="216"/>
    <col min="15364" max="15364" width="6.109375" style="216" bestFit="1" customWidth="1"/>
    <col min="15365" max="15365" width="7.33203125" style="216" customWidth="1"/>
    <col min="15366" max="15616" width="9.109375" style="216"/>
    <col min="15617" max="15617" width="23" style="216" customWidth="1"/>
    <col min="15618" max="15618" width="7.88671875" style="216" bestFit="1" customWidth="1"/>
    <col min="15619" max="15619" width="9.109375" style="216"/>
    <col min="15620" max="15620" width="6.109375" style="216" bestFit="1" customWidth="1"/>
    <col min="15621" max="15621" width="7.33203125" style="216" customWidth="1"/>
    <col min="15622" max="15872" width="9.109375" style="216"/>
    <col min="15873" max="15873" width="23" style="216" customWidth="1"/>
    <col min="15874" max="15874" width="7.88671875" style="216" bestFit="1" customWidth="1"/>
    <col min="15875" max="15875" width="9.109375" style="216"/>
    <col min="15876" max="15876" width="6.109375" style="216" bestFit="1" customWidth="1"/>
    <col min="15877" max="15877" width="7.33203125" style="216" customWidth="1"/>
    <col min="15878" max="16128" width="9.109375" style="216"/>
    <col min="16129" max="16129" width="23" style="216" customWidth="1"/>
    <col min="16130" max="16130" width="7.88671875" style="216" bestFit="1" customWidth="1"/>
    <col min="16131" max="16131" width="9.109375" style="216"/>
    <col min="16132" max="16132" width="6.109375" style="216" bestFit="1" customWidth="1"/>
    <col min="16133" max="16133" width="7.33203125" style="216" customWidth="1"/>
    <col min="16134" max="16384" width="9.109375" style="216"/>
  </cols>
  <sheetData>
    <row r="1" spans="1:16" ht="86.2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16" ht="39" customHeight="1" thickBot="1">
      <c r="A2" s="218" t="s">
        <v>580</v>
      </c>
      <c r="B2" s="219" t="s">
        <v>476</v>
      </c>
      <c r="C2" s="418" t="s">
        <v>382</v>
      </c>
      <c r="D2" s="419"/>
      <c r="E2" s="419"/>
      <c r="F2" s="419"/>
      <c r="G2" s="419"/>
      <c r="H2" s="419"/>
      <c r="I2" s="420"/>
    </row>
    <row r="3" spans="1:16">
      <c r="A3" s="421"/>
      <c r="B3" s="422"/>
      <c r="C3" s="422"/>
      <c r="D3" s="422"/>
      <c r="E3" s="422"/>
      <c r="F3" s="422"/>
      <c r="G3" s="422"/>
      <c r="H3" s="422"/>
      <c r="I3" s="423"/>
    </row>
    <row r="4" spans="1:16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16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16">
      <c r="A6" s="227" t="s">
        <v>310</v>
      </c>
      <c r="B6" s="232" t="s">
        <v>351</v>
      </c>
      <c r="C6" s="232">
        <v>2436</v>
      </c>
      <c r="D6" s="233">
        <v>0.4</v>
      </c>
      <c r="E6" s="233">
        <v>1</v>
      </c>
      <c r="F6" s="233">
        <v>13.74</v>
      </c>
      <c r="G6" s="259">
        <v>0</v>
      </c>
      <c r="H6" s="247">
        <f>F6</f>
        <v>13.74</v>
      </c>
      <c r="I6" s="234">
        <f>H6*D6</f>
        <v>5.4960000000000004</v>
      </c>
    </row>
    <row r="7" spans="1:16">
      <c r="A7" s="227" t="s">
        <v>308</v>
      </c>
      <c r="B7" s="232" t="s">
        <v>351</v>
      </c>
      <c r="C7" s="232">
        <v>242</v>
      </c>
      <c r="D7" s="233">
        <v>0.4</v>
      </c>
      <c r="E7" s="233">
        <v>1</v>
      </c>
      <c r="F7" s="233">
        <v>8.48</v>
      </c>
      <c r="G7" s="259">
        <v>0</v>
      </c>
      <c r="H7" s="247">
        <f>F7</f>
        <v>8.48</v>
      </c>
      <c r="I7" s="234">
        <f>H7*D7</f>
        <v>3.3920000000000003</v>
      </c>
    </row>
    <row r="8" spans="1:16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8.8880000000000017</v>
      </c>
    </row>
    <row r="9" spans="1:16">
      <c r="A9" s="238"/>
      <c r="B9" s="220"/>
      <c r="C9" s="220"/>
      <c r="D9" s="221"/>
      <c r="E9" s="221"/>
      <c r="F9" s="221"/>
      <c r="G9" s="260"/>
      <c r="H9" s="221"/>
      <c r="I9" s="222"/>
    </row>
    <row r="10" spans="1:16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16" ht="24">
      <c r="A11" s="227" t="s">
        <v>382</v>
      </c>
      <c r="B11" s="232" t="s">
        <v>344</v>
      </c>
      <c r="C11" s="264" t="s">
        <v>297</v>
      </c>
      <c r="D11" s="279">
        <v>1</v>
      </c>
      <c r="E11" s="239">
        <v>1</v>
      </c>
      <c r="F11" s="239">
        <v>52.61</v>
      </c>
      <c r="G11" s="262">
        <v>0</v>
      </c>
      <c r="H11" s="239">
        <f>F11</f>
        <v>52.61</v>
      </c>
      <c r="I11" s="263">
        <f>H11*D11</f>
        <v>52.61</v>
      </c>
    </row>
    <row r="12" spans="1:16">
      <c r="A12" s="265" t="s">
        <v>317</v>
      </c>
      <c r="B12" s="266"/>
      <c r="C12" s="266"/>
      <c r="D12" s="267"/>
      <c r="E12" s="267"/>
      <c r="F12" s="267"/>
      <c r="G12" s="277"/>
      <c r="H12" s="267"/>
      <c r="I12" s="268">
        <f>SUM(I11:I11)</f>
        <v>52.61</v>
      </c>
      <c r="P12" s="278" t="s">
        <v>353</v>
      </c>
    </row>
    <row r="13" spans="1:16">
      <c r="A13" s="269"/>
      <c r="B13" s="270"/>
      <c r="C13" s="270"/>
      <c r="D13" s="271"/>
      <c r="E13" s="271"/>
      <c r="F13" s="271"/>
      <c r="G13" s="276"/>
      <c r="H13" s="271"/>
      <c r="I13" s="222"/>
    </row>
    <row r="14" spans="1:16">
      <c r="A14" s="272"/>
      <c r="B14" s="273"/>
      <c r="C14" s="273"/>
      <c r="D14" s="274"/>
      <c r="E14" s="274"/>
      <c r="F14" s="274"/>
      <c r="G14" s="275"/>
      <c r="H14" s="274"/>
      <c r="I14" s="237"/>
    </row>
    <row r="15" spans="1:16" ht="13.8">
      <c r="A15" s="223" t="s">
        <v>318</v>
      </c>
      <c r="B15" s="240"/>
      <c r="C15" s="240"/>
      <c r="D15" s="225"/>
      <c r="E15" s="225"/>
      <c r="F15" s="225"/>
      <c r="G15" s="258"/>
      <c r="H15" s="225" t="s">
        <v>319</v>
      </c>
      <c r="I15" s="226" t="s">
        <v>320</v>
      </c>
    </row>
    <row r="16" spans="1:16">
      <c r="A16" s="241" t="s">
        <v>321</v>
      </c>
      <c r="B16" s="229"/>
      <c r="C16" s="229"/>
      <c r="D16" s="236"/>
      <c r="E16" s="236"/>
      <c r="F16" s="236"/>
      <c r="G16" s="230"/>
      <c r="H16" s="236"/>
      <c r="I16" s="242"/>
    </row>
    <row r="17" spans="1:9">
      <c r="A17" s="243" t="s">
        <v>322</v>
      </c>
      <c r="B17" s="229"/>
      <c r="C17" s="229"/>
      <c r="D17" s="236"/>
      <c r="E17" s="236"/>
      <c r="F17" s="236"/>
      <c r="G17" s="230"/>
      <c r="H17" s="239">
        <v>90.43</v>
      </c>
      <c r="I17" s="242">
        <f>I8</f>
        <v>8.8880000000000017</v>
      </c>
    </row>
    <row r="18" spans="1:9">
      <c r="A18" s="243" t="s">
        <v>323</v>
      </c>
      <c r="B18" s="229"/>
      <c r="C18" s="229"/>
      <c r="D18" s="236"/>
      <c r="E18" s="236"/>
      <c r="F18" s="236"/>
      <c r="G18" s="230"/>
      <c r="H18" s="248"/>
      <c r="I18" s="242">
        <f>I12</f>
        <v>52.61</v>
      </c>
    </row>
    <row r="19" spans="1:9">
      <c r="A19" s="243" t="s">
        <v>324</v>
      </c>
      <c r="B19" s="229"/>
      <c r="C19" s="229"/>
      <c r="D19" s="236"/>
      <c r="E19" s="236"/>
      <c r="F19" s="236"/>
      <c r="G19" s="230"/>
      <c r="H19" s="248"/>
      <c r="I19" s="242">
        <v>0</v>
      </c>
    </row>
    <row r="20" spans="1:9">
      <c r="A20" s="243" t="s">
        <v>325</v>
      </c>
      <c r="B20" s="229"/>
      <c r="C20" s="229"/>
      <c r="D20" s="236"/>
      <c r="E20" s="236"/>
      <c r="F20" s="236"/>
      <c r="G20" s="230"/>
      <c r="H20" s="248"/>
      <c r="I20" s="242">
        <v>1</v>
      </c>
    </row>
    <row r="21" spans="1:9">
      <c r="A21" s="243" t="s">
        <v>326</v>
      </c>
      <c r="B21" s="229"/>
      <c r="C21" s="229"/>
      <c r="D21" s="236"/>
      <c r="E21" s="236"/>
      <c r="F21" s="236"/>
      <c r="G21" s="230"/>
      <c r="H21" s="248"/>
      <c r="I21" s="242">
        <f>I17+I19</f>
        <v>8.8880000000000017</v>
      </c>
    </row>
    <row r="22" spans="1:9">
      <c r="A22" s="424" t="s">
        <v>327</v>
      </c>
      <c r="B22" s="425"/>
      <c r="C22" s="229"/>
      <c r="D22" s="236"/>
      <c r="E22" s="236"/>
      <c r="F22" s="236"/>
      <c r="G22" s="230"/>
      <c r="H22" s="248"/>
      <c r="I22" s="242">
        <f>SUM(I17+I19)/I20</f>
        <v>8.8880000000000017</v>
      </c>
    </row>
    <row r="23" spans="1:9">
      <c r="A23" s="243" t="s">
        <v>328</v>
      </c>
      <c r="B23" s="229"/>
      <c r="C23" s="229"/>
      <c r="D23" s="236"/>
      <c r="E23" s="236"/>
      <c r="F23" s="236"/>
      <c r="G23" s="230"/>
      <c r="H23" s="248"/>
      <c r="I23" s="242">
        <f>I22+I18</f>
        <v>61.498000000000005</v>
      </c>
    </row>
    <row r="24" spans="1:9">
      <c r="A24" s="249" t="s">
        <v>329</v>
      </c>
      <c r="B24" s="250"/>
      <c r="C24" s="251"/>
      <c r="D24" s="253"/>
      <c r="E24" s="253"/>
      <c r="F24" s="253"/>
      <c r="G24" s="254"/>
      <c r="H24" s="252"/>
      <c r="I24" s="255"/>
    </row>
    <row r="25" spans="1:9" ht="13.8" thickBot="1">
      <c r="A25" s="244" t="s">
        <v>330</v>
      </c>
      <c r="B25" s="245"/>
      <c r="C25" s="245"/>
      <c r="D25" s="246"/>
      <c r="E25" s="246"/>
      <c r="F25" s="246"/>
      <c r="G25" s="261"/>
      <c r="H25" s="246"/>
      <c r="I25" s="256">
        <f>I24+I23</f>
        <v>61.498000000000005</v>
      </c>
    </row>
  </sheetData>
  <mergeCells count="5">
    <mergeCell ref="B1:F1"/>
    <mergeCell ref="G1:I1"/>
    <mergeCell ref="C2:I2"/>
    <mergeCell ref="A3:I3"/>
    <mergeCell ref="A22:B22"/>
  </mergeCells>
  <pageMargins left="0.70866141732283472" right="0.51181102362204722" top="0.78740157480314965" bottom="0.78740157480314965" header="0.31496062992125984" footer="0.31496062992125984"/>
  <pageSetup paperSize="9" scale="95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25"/>
  <sheetViews>
    <sheetView workbookViewId="0">
      <selection activeCell="B2" sqref="B2"/>
    </sheetView>
  </sheetViews>
  <sheetFormatPr defaultRowHeight="13.2"/>
  <cols>
    <col min="1" max="1" width="23" style="216" customWidth="1"/>
    <col min="2" max="2" width="7.88671875" style="216" bestFit="1" customWidth="1"/>
    <col min="3" max="3" width="9.109375" style="216"/>
    <col min="4" max="4" width="6.109375" style="257" bestFit="1" customWidth="1"/>
    <col min="5" max="5" width="7.33203125" style="257" customWidth="1"/>
    <col min="6" max="7" width="9.109375" style="257"/>
    <col min="8" max="256" width="9.109375" style="216"/>
    <col min="257" max="257" width="23" style="216" customWidth="1"/>
    <col min="258" max="258" width="7.88671875" style="216" bestFit="1" customWidth="1"/>
    <col min="259" max="259" width="9.109375" style="216"/>
    <col min="260" max="260" width="6.109375" style="216" bestFit="1" customWidth="1"/>
    <col min="261" max="261" width="7.33203125" style="216" customWidth="1"/>
    <col min="262" max="512" width="9.109375" style="216"/>
    <col min="513" max="513" width="23" style="216" customWidth="1"/>
    <col min="514" max="514" width="7.88671875" style="216" bestFit="1" customWidth="1"/>
    <col min="515" max="515" width="9.109375" style="216"/>
    <col min="516" max="516" width="6.109375" style="216" bestFit="1" customWidth="1"/>
    <col min="517" max="517" width="7.33203125" style="216" customWidth="1"/>
    <col min="518" max="768" width="9.109375" style="216"/>
    <col min="769" max="769" width="23" style="216" customWidth="1"/>
    <col min="770" max="770" width="7.88671875" style="216" bestFit="1" customWidth="1"/>
    <col min="771" max="771" width="9.109375" style="216"/>
    <col min="772" max="772" width="6.109375" style="216" bestFit="1" customWidth="1"/>
    <col min="773" max="773" width="7.33203125" style="216" customWidth="1"/>
    <col min="774" max="1024" width="9.109375" style="216"/>
    <col min="1025" max="1025" width="23" style="216" customWidth="1"/>
    <col min="1026" max="1026" width="7.88671875" style="216" bestFit="1" customWidth="1"/>
    <col min="1027" max="1027" width="9.109375" style="216"/>
    <col min="1028" max="1028" width="6.109375" style="216" bestFit="1" customWidth="1"/>
    <col min="1029" max="1029" width="7.33203125" style="216" customWidth="1"/>
    <col min="1030" max="1280" width="9.109375" style="216"/>
    <col min="1281" max="1281" width="23" style="216" customWidth="1"/>
    <col min="1282" max="1282" width="7.88671875" style="216" bestFit="1" customWidth="1"/>
    <col min="1283" max="1283" width="9.109375" style="216"/>
    <col min="1284" max="1284" width="6.109375" style="216" bestFit="1" customWidth="1"/>
    <col min="1285" max="1285" width="7.33203125" style="216" customWidth="1"/>
    <col min="1286" max="1536" width="9.109375" style="216"/>
    <col min="1537" max="1537" width="23" style="216" customWidth="1"/>
    <col min="1538" max="1538" width="7.88671875" style="216" bestFit="1" customWidth="1"/>
    <col min="1539" max="1539" width="9.109375" style="216"/>
    <col min="1540" max="1540" width="6.109375" style="216" bestFit="1" customWidth="1"/>
    <col min="1541" max="1541" width="7.33203125" style="216" customWidth="1"/>
    <col min="1542" max="1792" width="9.109375" style="216"/>
    <col min="1793" max="1793" width="23" style="216" customWidth="1"/>
    <col min="1794" max="1794" width="7.88671875" style="216" bestFit="1" customWidth="1"/>
    <col min="1795" max="1795" width="9.109375" style="216"/>
    <col min="1796" max="1796" width="6.109375" style="216" bestFit="1" customWidth="1"/>
    <col min="1797" max="1797" width="7.33203125" style="216" customWidth="1"/>
    <col min="1798" max="2048" width="9.109375" style="216"/>
    <col min="2049" max="2049" width="23" style="216" customWidth="1"/>
    <col min="2050" max="2050" width="7.88671875" style="216" bestFit="1" customWidth="1"/>
    <col min="2051" max="2051" width="9.109375" style="216"/>
    <col min="2052" max="2052" width="6.109375" style="216" bestFit="1" customWidth="1"/>
    <col min="2053" max="2053" width="7.33203125" style="216" customWidth="1"/>
    <col min="2054" max="2304" width="9.109375" style="216"/>
    <col min="2305" max="2305" width="23" style="216" customWidth="1"/>
    <col min="2306" max="2306" width="7.88671875" style="216" bestFit="1" customWidth="1"/>
    <col min="2307" max="2307" width="9.109375" style="216"/>
    <col min="2308" max="2308" width="6.109375" style="216" bestFit="1" customWidth="1"/>
    <col min="2309" max="2309" width="7.33203125" style="216" customWidth="1"/>
    <col min="2310" max="2560" width="9.109375" style="216"/>
    <col min="2561" max="2561" width="23" style="216" customWidth="1"/>
    <col min="2562" max="2562" width="7.88671875" style="216" bestFit="1" customWidth="1"/>
    <col min="2563" max="2563" width="9.109375" style="216"/>
    <col min="2564" max="2564" width="6.109375" style="216" bestFit="1" customWidth="1"/>
    <col min="2565" max="2565" width="7.33203125" style="216" customWidth="1"/>
    <col min="2566" max="2816" width="9.109375" style="216"/>
    <col min="2817" max="2817" width="23" style="216" customWidth="1"/>
    <col min="2818" max="2818" width="7.88671875" style="216" bestFit="1" customWidth="1"/>
    <col min="2819" max="2819" width="9.109375" style="216"/>
    <col min="2820" max="2820" width="6.109375" style="216" bestFit="1" customWidth="1"/>
    <col min="2821" max="2821" width="7.33203125" style="216" customWidth="1"/>
    <col min="2822" max="3072" width="9.109375" style="216"/>
    <col min="3073" max="3073" width="23" style="216" customWidth="1"/>
    <col min="3074" max="3074" width="7.88671875" style="216" bestFit="1" customWidth="1"/>
    <col min="3075" max="3075" width="9.109375" style="216"/>
    <col min="3076" max="3076" width="6.109375" style="216" bestFit="1" customWidth="1"/>
    <col min="3077" max="3077" width="7.33203125" style="216" customWidth="1"/>
    <col min="3078" max="3328" width="9.109375" style="216"/>
    <col min="3329" max="3329" width="23" style="216" customWidth="1"/>
    <col min="3330" max="3330" width="7.88671875" style="216" bestFit="1" customWidth="1"/>
    <col min="3331" max="3331" width="9.109375" style="216"/>
    <col min="3332" max="3332" width="6.109375" style="216" bestFit="1" customWidth="1"/>
    <col min="3333" max="3333" width="7.33203125" style="216" customWidth="1"/>
    <col min="3334" max="3584" width="9.109375" style="216"/>
    <col min="3585" max="3585" width="23" style="216" customWidth="1"/>
    <col min="3586" max="3586" width="7.88671875" style="216" bestFit="1" customWidth="1"/>
    <col min="3587" max="3587" width="9.109375" style="216"/>
    <col min="3588" max="3588" width="6.109375" style="216" bestFit="1" customWidth="1"/>
    <col min="3589" max="3589" width="7.33203125" style="216" customWidth="1"/>
    <col min="3590" max="3840" width="9.109375" style="216"/>
    <col min="3841" max="3841" width="23" style="216" customWidth="1"/>
    <col min="3842" max="3842" width="7.88671875" style="216" bestFit="1" customWidth="1"/>
    <col min="3843" max="3843" width="9.109375" style="216"/>
    <col min="3844" max="3844" width="6.109375" style="216" bestFit="1" customWidth="1"/>
    <col min="3845" max="3845" width="7.33203125" style="216" customWidth="1"/>
    <col min="3846" max="4096" width="9.109375" style="216"/>
    <col min="4097" max="4097" width="23" style="216" customWidth="1"/>
    <col min="4098" max="4098" width="7.88671875" style="216" bestFit="1" customWidth="1"/>
    <col min="4099" max="4099" width="9.109375" style="216"/>
    <col min="4100" max="4100" width="6.109375" style="216" bestFit="1" customWidth="1"/>
    <col min="4101" max="4101" width="7.33203125" style="216" customWidth="1"/>
    <col min="4102" max="4352" width="9.109375" style="216"/>
    <col min="4353" max="4353" width="23" style="216" customWidth="1"/>
    <col min="4354" max="4354" width="7.88671875" style="216" bestFit="1" customWidth="1"/>
    <col min="4355" max="4355" width="9.109375" style="216"/>
    <col min="4356" max="4356" width="6.109375" style="216" bestFit="1" customWidth="1"/>
    <col min="4357" max="4357" width="7.33203125" style="216" customWidth="1"/>
    <col min="4358" max="4608" width="9.109375" style="216"/>
    <col min="4609" max="4609" width="23" style="216" customWidth="1"/>
    <col min="4610" max="4610" width="7.88671875" style="216" bestFit="1" customWidth="1"/>
    <col min="4611" max="4611" width="9.109375" style="216"/>
    <col min="4612" max="4612" width="6.109375" style="216" bestFit="1" customWidth="1"/>
    <col min="4613" max="4613" width="7.33203125" style="216" customWidth="1"/>
    <col min="4614" max="4864" width="9.109375" style="216"/>
    <col min="4865" max="4865" width="23" style="216" customWidth="1"/>
    <col min="4866" max="4866" width="7.88671875" style="216" bestFit="1" customWidth="1"/>
    <col min="4867" max="4867" width="9.109375" style="216"/>
    <col min="4868" max="4868" width="6.109375" style="216" bestFit="1" customWidth="1"/>
    <col min="4869" max="4869" width="7.33203125" style="216" customWidth="1"/>
    <col min="4870" max="5120" width="9.109375" style="216"/>
    <col min="5121" max="5121" width="23" style="216" customWidth="1"/>
    <col min="5122" max="5122" width="7.88671875" style="216" bestFit="1" customWidth="1"/>
    <col min="5123" max="5123" width="9.109375" style="216"/>
    <col min="5124" max="5124" width="6.109375" style="216" bestFit="1" customWidth="1"/>
    <col min="5125" max="5125" width="7.33203125" style="216" customWidth="1"/>
    <col min="5126" max="5376" width="9.109375" style="216"/>
    <col min="5377" max="5377" width="23" style="216" customWidth="1"/>
    <col min="5378" max="5378" width="7.88671875" style="216" bestFit="1" customWidth="1"/>
    <col min="5379" max="5379" width="9.109375" style="216"/>
    <col min="5380" max="5380" width="6.109375" style="216" bestFit="1" customWidth="1"/>
    <col min="5381" max="5381" width="7.33203125" style="216" customWidth="1"/>
    <col min="5382" max="5632" width="9.109375" style="216"/>
    <col min="5633" max="5633" width="23" style="216" customWidth="1"/>
    <col min="5634" max="5634" width="7.88671875" style="216" bestFit="1" customWidth="1"/>
    <col min="5635" max="5635" width="9.109375" style="216"/>
    <col min="5636" max="5636" width="6.109375" style="216" bestFit="1" customWidth="1"/>
    <col min="5637" max="5637" width="7.33203125" style="216" customWidth="1"/>
    <col min="5638" max="5888" width="9.109375" style="216"/>
    <col min="5889" max="5889" width="23" style="216" customWidth="1"/>
    <col min="5890" max="5890" width="7.88671875" style="216" bestFit="1" customWidth="1"/>
    <col min="5891" max="5891" width="9.109375" style="216"/>
    <col min="5892" max="5892" width="6.109375" style="216" bestFit="1" customWidth="1"/>
    <col min="5893" max="5893" width="7.33203125" style="216" customWidth="1"/>
    <col min="5894" max="6144" width="9.109375" style="216"/>
    <col min="6145" max="6145" width="23" style="216" customWidth="1"/>
    <col min="6146" max="6146" width="7.88671875" style="216" bestFit="1" customWidth="1"/>
    <col min="6147" max="6147" width="9.109375" style="216"/>
    <col min="6148" max="6148" width="6.109375" style="216" bestFit="1" customWidth="1"/>
    <col min="6149" max="6149" width="7.33203125" style="216" customWidth="1"/>
    <col min="6150" max="6400" width="9.109375" style="216"/>
    <col min="6401" max="6401" width="23" style="216" customWidth="1"/>
    <col min="6402" max="6402" width="7.88671875" style="216" bestFit="1" customWidth="1"/>
    <col min="6403" max="6403" width="9.109375" style="216"/>
    <col min="6404" max="6404" width="6.109375" style="216" bestFit="1" customWidth="1"/>
    <col min="6405" max="6405" width="7.33203125" style="216" customWidth="1"/>
    <col min="6406" max="6656" width="9.109375" style="216"/>
    <col min="6657" max="6657" width="23" style="216" customWidth="1"/>
    <col min="6658" max="6658" width="7.88671875" style="216" bestFit="1" customWidth="1"/>
    <col min="6659" max="6659" width="9.109375" style="216"/>
    <col min="6660" max="6660" width="6.109375" style="216" bestFit="1" customWidth="1"/>
    <col min="6661" max="6661" width="7.33203125" style="216" customWidth="1"/>
    <col min="6662" max="6912" width="9.109375" style="216"/>
    <col min="6913" max="6913" width="23" style="216" customWidth="1"/>
    <col min="6914" max="6914" width="7.88671875" style="216" bestFit="1" customWidth="1"/>
    <col min="6915" max="6915" width="9.109375" style="216"/>
    <col min="6916" max="6916" width="6.109375" style="216" bestFit="1" customWidth="1"/>
    <col min="6917" max="6917" width="7.33203125" style="216" customWidth="1"/>
    <col min="6918" max="7168" width="9.109375" style="216"/>
    <col min="7169" max="7169" width="23" style="216" customWidth="1"/>
    <col min="7170" max="7170" width="7.88671875" style="216" bestFit="1" customWidth="1"/>
    <col min="7171" max="7171" width="9.109375" style="216"/>
    <col min="7172" max="7172" width="6.109375" style="216" bestFit="1" customWidth="1"/>
    <col min="7173" max="7173" width="7.33203125" style="216" customWidth="1"/>
    <col min="7174" max="7424" width="9.109375" style="216"/>
    <col min="7425" max="7425" width="23" style="216" customWidth="1"/>
    <col min="7426" max="7426" width="7.88671875" style="216" bestFit="1" customWidth="1"/>
    <col min="7427" max="7427" width="9.109375" style="216"/>
    <col min="7428" max="7428" width="6.109375" style="216" bestFit="1" customWidth="1"/>
    <col min="7429" max="7429" width="7.33203125" style="216" customWidth="1"/>
    <col min="7430" max="7680" width="9.109375" style="216"/>
    <col min="7681" max="7681" width="23" style="216" customWidth="1"/>
    <col min="7682" max="7682" width="7.88671875" style="216" bestFit="1" customWidth="1"/>
    <col min="7683" max="7683" width="9.109375" style="216"/>
    <col min="7684" max="7684" width="6.109375" style="216" bestFit="1" customWidth="1"/>
    <col min="7685" max="7685" width="7.33203125" style="216" customWidth="1"/>
    <col min="7686" max="7936" width="9.109375" style="216"/>
    <col min="7937" max="7937" width="23" style="216" customWidth="1"/>
    <col min="7938" max="7938" width="7.88671875" style="216" bestFit="1" customWidth="1"/>
    <col min="7939" max="7939" width="9.109375" style="216"/>
    <col min="7940" max="7940" width="6.109375" style="216" bestFit="1" customWidth="1"/>
    <col min="7941" max="7941" width="7.33203125" style="216" customWidth="1"/>
    <col min="7942" max="8192" width="9.109375" style="216"/>
    <col min="8193" max="8193" width="23" style="216" customWidth="1"/>
    <col min="8194" max="8194" width="7.88671875" style="216" bestFit="1" customWidth="1"/>
    <col min="8195" max="8195" width="9.109375" style="216"/>
    <col min="8196" max="8196" width="6.109375" style="216" bestFit="1" customWidth="1"/>
    <col min="8197" max="8197" width="7.33203125" style="216" customWidth="1"/>
    <col min="8198" max="8448" width="9.109375" style="216"/>
    <col min="8449" max="8449" width="23" style="216" customWidth="1"/>
    <col min="8450" max="8450" width="7.88671875" style="216" bestFit="1" customWidth="1"/>
    <col min="8451" max="8451" width="9.109375" style="216"/>
    <col min="8452" max="8452" width="6.109375" style="216" bestFit="1" customWidth="1"/>
    <col min="8453" max="8453" width="7.33203125" style="216" customWidth="1"/>
    <col min="8454" max="8704" width="9.109375" style="216"/>
    <col min="8705" max="8705" width="23" style="216" customWidth="1"/>
    <col min="8706" max="8706" width="7.88671875" style="216" bestFit="1" customWidth="1"/>
    <col min="8707" max="8707" width="9.109375" style="216"/>
    <col min="8708" max="8708" width="6.109375" style="216" bestFit="1" customWidth="1"/>
    <col min="8709" max="8709" width="7.33203125" style="216" customWidth="1"/>
    <col min="8710" max="8960" width="9.109375" style="216"/>
    <col min="8961" max="8961" width="23" style="216" customWidth="1"/>
    <col min="8962" max="8962" width="7.88671875" style="216" bestFit="1" customWidth="1"/>
    <col min="8963" max="8963" width="9.109375" style="216"/>
    <col min="8964" max="8964" width="6.109375" style="216" bestFit="1" customWidth="1"/>
    <col min="8965" max="8965" width="7.33203125" style="216" customWidth="1"/>
    <col min="8966" max="9216" width="9.109375" style="216"/>
    <col min="9217" max="9217" width="23" style="216" customWidth="1"/>
    <col min="9218" max="9218" width="7.88671875" style="216" bestFit="1" customWidth="1"/>
    <col min="9219" max="9219" width="9.109375" style="216"/>
    <col min="9220" max="9220" width="6.109375" style="216" bestFit="1" customWidth="1"/>
    <col min="9221" max="9221" width="7.33203125" style="216" customWidth="1"/>
    <col min="9222" max="9472" width="9.109375" style="216"/>
    <col min="9473" max="9473" width="23" style="216" customWidth="1"/>
    <col min="9474" max="9474" width="7.88671875" style="216" bestFit="1" customWidth="1"/>
    <col min="9475" max="9475" width="9.109375" style="216"/>
    <col min="9476" max="9476" width="6.109375" style="216" bestFit="1" customWidth="1"/>
    <col min="9477" max="9477" width="7.33203125" style="216" customWidth="1"/>
    <col min="9478" max="9728" width="9.109375" style="216"/>
    <col min="9729" max="9729" width="23" style="216" customWidth="1"/>
    <col min="9730" max="9730" width="7.88671875" style="216" bestFit="1" customWidth="1"/>
    <col min="9731" max="9731" width="9.109375" style="216"/>
    <col min="9732" max="9732" width="6.109375" style="216" bestFit="1" customWidth="1"/>
    <col min="9733" max="9733" width="7.33203125" style="216" customWidth="1"/>
    <col min="9734" max="9984" width="9.109375" style="216"/>
    <col min="9985" max="9985" width="23" style="216" customWidth="1"/>
    <col min="9986" max="9986" width="7.88671875" style="216" bestFit="1" customWidth="1"/>
    <col min="9987" max="9987" width="9.109375" style="216"/>
    <col min="9988" max="9988" width="6.109375" style="216" bestFit="1" customWidth="1"/>
    <col min="9989" max="9989" width="7.33203125" style="216" customWidth="1"/>
    <col min="9990" max="10240" width="9.109375" style="216"/>
    <col min="10241" max="10241" width="23" style="216" customWidth="1"/>
    <col min="10242" max="10242" width="7.88671875" style="216" bestFit="1" customWidth="1"/>
    <col min="10243" max="10243" width="9.109375" style="216"/>
    <col min="10244" max="10244" width="6.109375" style="216" bestFit="1" customWidth="1"/>
    <col min="10245" max="10245" width="7.33203125" style="216" customWidth="1"/>
    <col min="10246" max="10496" width="9.109375" style="216"/>
    <col min="10497" max="10497" width="23" style="216" customWidth="1"/>
    <col min="10498" max="10498" width="7.88671875" style="216" bestFit="1" customWidth="1"/>
    <col min="10499" max="10499" width="9.109375" style="216"/>
    <col min="10500" max="10500" width="6.109375" style="216" bestFit="1" customWidth="1"/>
    <col min="10501" max="10501" width="7.33203125" style="216" customWidth="1"/>
    <col min="10502" max="10752" width="9.109375" style="216"/>
    <col min="10753" max="10753" width="23" style="216" customWidth="1"/>
    <col min="10754" max="10754" width="7.88671875" style="216" bestFit="1" customWidth="1"/>
    <col min="10755" max="10755" width="9.109375" style="216"/>
    <col min="10756" max="10756" width="6.109375" style="216" bestFit="1" customWidth="1"/>
    <col min="10757" max="10757" width="7.33203125" style="216" customWidth="1"/>
    <col min="10758" max="11008" width="9.109375" style="216"/>
    <col min="11009" max="11009" width="23" style="216" customWidth="1"/>
    <col min="11010" max="11010" width="7.88671875" style="216" bestFit="1" customWidth="1"/>
    <col min="11011" max="11011" width="9.109375" style="216"/>
    <col min="11012" max="11012" width="6.109375" style="216" bestFit="1" customWidth="1"/>
    <col min="11013" max="11013" width="7.33203125" style="216" customWidth="1"/>
    <col min="11014" max="11264" width="9.109375" style="216"/>
    <col min="11265" max="11265" width="23" style="216" customWidth="1"/>
    <col min="11266" max="11266" width="7.88671875" style="216" bestFit="1" customWidth="1"/>
    <col min="11267" max="11267" width="9.109375" style="216"/>
    <col min="11268" max="11268" width="6.109375" style="216" bestFit="1" customWidth="1"/>
    <col min="11269" max="11269" width="7.33203125" style="216" customWidth="1"/>
    <col min="11270" max="11520" width="9.109375" style="216"/>
    <col min="11521" max="11521" width="23" style="216" customWidth="1"/>
    <col min="11522" max="11522" width="7.88671875" style="216" bestFit="1" customWidth="1"/>
    <col min="11523" max="11523" width="9.109375" style="216"/>
    <col min="11524" max="11524" width="6.109375" style="216" bestFit="1" customWidth="1"/>
    <col min="11525" max="11525" width="7.33203125" style="216" customWidth="1"/>
    <col min="11526" max="11776" width="9.109375" style="216"/>
    <col min="11777" max="11777" width="23" style="216" customWidth="1"/>
    <col min="11778" max="11778" width="7.88671875" style="216" bestFit="1" customWidth="1"/>
    <col min="11779" max="11779" width="9.109375" style="216"/>
    <col min="11780" max="11780" width="6.109375" style="216" bestFit="1" customWidth="1"/>
    <col min="11781" max="11781" width="7.33203125" style="216" customWidth="1"/>
    <col min="11782" max="12032" width="9.109375" style="216"/>
    <col min="12033" max="12033" width="23" style="216" customWidth="1"/>
    <col min="12034" max="12034" width="7.88671875" style="216" bestFit="1" customWidth="1"/>
    <col min="12035" max="12035" width="9.109375" style="216"/>
    <col min="12036" max="12036" width="6.109375" style="216" bestFit="1" customWidth="1"/>
    <col min="12037" max="12037" width="7.33203125" style="216" customWidth="1"/>
    <col min="12038" max="12288" width="9.109375" style="216"/>
    <col min="12289" max="12289" width="23" style="216" customWidth="1"/>
    <col min="12290" max="12290" width="7.88671875" style="216" bestFit="1" customWidth="1"/>
    <col min="12291" max="12291" width="9.109375" style="216"/>
    <col min="12292" max="12292" width="6.109375" style="216" bestFit="1" customWidth="1"/>
    <col min="12293" max="12293" width="7.33203125" style="216" customWidth="1"/>
    <col min="12294" max="12544" width="9.109375" style="216"/>
    <col min="12545" max="12545" width="23" style="216" customWidth="1"/>
    <col min="12546" max="12546" width="7.88671875" style="216" bestFit="1" customWidth="1"/>
    <col min="12547" max="12547" width="9.109375" style="216"/>
    <col min="12548" max="12548" width="6.109375" style="216" bestFit="1" customWidth="1"/>
    <col min="12549" max="12549" width="7.33203125" style="216" customWidth="1"/>
    <col min="12550" max="12800" width="9.109375" style="216"/>
    <col min="12801" max="12801" width="23" style="216" customWidth="1"/>
    <col min="12802" max="12802" width="7.88671875" style="216" bestFit="1" customWidth="1"/>
    <col min="12803" max="12803" width="9.109375" style="216"/>
    <col min="12804" max="12804" width="6.109375" style="216" bestFit="1" customWidth="1"/>
    <col min="12805" max="12805" width="7.33203125" style="216" customWidth="1"/>
    <col min="12806" max="13056" width="9.109375" style="216"/>
    <col min="13057" max="13057" width="23" style="216" customWidth="1"/>
    <col min="13058" max="13058" width="7.88671875" style="216" bestFit="1" customWidth="1"/>
    <col min="13059" max="13059" width="9.109375" style="216"/>
    <col min="13060" max="13060" width="6.109375" style="216" bestFit="1" customWidth="1"/>
    <col min="13061" max="13061" width="7.33203125" style="216" customWidth="1"/>
    <col min="13062" max="13312" width="9.109375" style="216"/>
    <col min="13313" max="13313" width="23" style="216" customWidth="1"/>
    <col min="13314" max="13314" width="7.88671875" style="216" bestFit="1" customWidth="1"/>
    <col min="13315" max="13315" width="9.109375" style="216"/>
    <col min="13316" max="13316" width="6.109375" style="216" bestFit="1" customWidth="1"/>
    <col min="13317" max="13317" width="7.33203125" style="216" customWidth="1"/>
    <col min="13318" max="13568" width="9.109375" style="216"/>
    <col min="13569" max="13569" width="23" style="216" customWidth="1"/>
    <col min="13570" max="13570" width="7.88671875" style="216" bestFit="1" customWidth="1"/>
    <col min="13571" max="13571" width="9.109375" style="216"/>
    <col min="13572" max="13572" width="6.109375" style="216" bestFit="1" customWidth="1"/>
    <col min="13573" max="13573" width="7.33203125" style="216" customWidth="1"/>
    <col min="13574" max="13824" width="9.109375" style="216"/>
    <col min="13825" max="13825" width="23" style="216" customWidth="1"/>
    <col min="13826" max="13826" width="7.88671875" style="216" bestFit="1" customWidth="1"/>
    <col min="13827" max="13827" width="9.109375" style="216"/>
    <col min="13828" max="13828" width="6.109375" style="216" bestFit="1" customWidth="1"/>
    <col min="13829" max="13829" width="7.33203125" style="216" customWidth="1"/>
    <col min="13830" max="14080" width="9.109375" style="216"/>
    <col min="14081" max="14081" width="23" style="216" customWidth="1"/>
    <col min="14082" max="14082" width="7.88671875" style="216" bestFit="1" customWidth="1"/>
    <col min="14083" max="14083" width="9.109375" style="216"/>
    <col min="14084" max="14084" width="6.109375" style="216" bestFit="1" customWidth="1"/>
    <col min="14085" max="14085" width="7.33203125" style="216" customWidth="1"/>
    <col min="14086" max="14336" width="9.109375" style="216"/>
    <col min="14337" max="14337" width="23" style="216" customWidth="1"/>
    <col min="14338" max="14338" width="7.88671875" style="216" bestFit="1" customWidth="1"/>
    <col min="14339" max="14339" width="9.109375" style="216"/>
    <col min="14340" max="14340" width="6.109375" style="216" bestFit="1" customWidth="1"/>
    <col min="14341" max="14341" width="7.33203125" style="216" customWidth="1"/>
    <col min="14342" max="14592" width="9.109375" style="216"/>
    <col min="14593" max="14593" width="23" style="216" customWidth="1"/>
    <col min="14594" max="14594" width="7.88671875" style="216" bestFit="1" customWidth="1"/>
    <col min="14595" max="14595" width="9.109375" style="216"/>
    <col min="14596" max="14596" width="6.109375" style="216" bestFit="1" customWidth="1"/>
    <col min="14597" max="14597" width="7.33203125" style="216" customWidth="1"/>
    <col min="14598" max="14848" width="9.109375" style="216"/>
    <col min="14849" max="14849" width="23" style="216" customWidth="1"/>
    <col min="14850" max="14850" width="7.88671875" style="216" bestFit="1" customWidth="1"/>
    <col min="14851" max="14851" width="9.109375" style="216"/>
    <col min="14852" max="14852" width="6.109375" style="216" bestFit="1" customWidth="1"/>
    <col min="14853" max="14853" width="7.33203125" style="216" customWidth="1"/>
    <col min="14854" max="15104" width="9.109375" style="216"/>
    <col min="15105" max="15105" width="23" style="216" customWidth="1"/>
    <col min="15106" max="15106" width="7.88671875" style="216" bestFit="1" customWidth="1"/>
    <col min="15107" max="15107" width="9.109375" style="216"/>
    <col min="15108" max="15108" width="6.109375" style="216" bestFit="1" customWidth="1"/>
    <col min="15109" max="15109" width="7.33203125" style="216" customWidth="1"/>
    <col min="15110" max="15360" width="9.109375" style="216"/>
    <col min="15361" max="15361" width="23" style="216" customWidth="1"/>
    <col min="15362" max="15362" width="7.88671875" style="216" bestFit="1" customWidth="1"/>
    <col min="15363" max="15363" width="9.109375" style="216"/>
    <col min="15364" max="15364" width="6.109375" style="216" bestFit="1" customWidth="1"/>
    <col min="15365" max="15365" width="7.33203125" style="216" customWidth="1"/>
    <col min="15366" max="15616" width="9.109375" style="216"/>
    <col min="15617" max="15617" width="23" style="216" customWidth="1"/>
    <col min="15618" max="15618" width="7.88671875" style="216" bestFit="1" customWidth="1"/>
    <col min="15619" max="15619" width="9.109375" style="216"/>
    <col min="15620" max="15620" width="6.109375" style="216" bestFit="1" customWidth="1"/>
    <col min="15621" max="15621" width="7.33203125" style="216" customWidth="1"/>
    <col min="15622" max="15872" width="9.109375" style="216"/>
    <col min="15873" max="15873" width="23" style="216" customWidth="1"/>
    <col min="15874" max="15874" width="7.88671875" style="216" bestFit="1" customWidth="1"/>
    <col min="15875" max="15875" width="9.109375" style="216"/>
    <col min="15876" max="15876" width="6.109375" style="216" bestFit="1" customWidth="1"/>
    <col min="15877" max="15877" width="7.33203125" style="216" customWidth="1"/>
    <col min="15878" max="16128" width="9.109375" style="216"/>
    <col min="16129" max="16129" width="23" style="216" customWidth="1"/>
    <col min="16130" max="16130" width="7.88671875" style="216" bestFit="1" customWidth="1"/>
    <col min="16131" max="16131" width="9.109375" style="216"/>
    <col min="16132" max="16132" width="6.109375" style="216" bestFit="1" customWidth="1"/>
    <col min="16133" max="16133" width="7.33203125" style="216" customWidth="1"/>
    <col min="16134" max="16384" width="9.109375" style="216"/>
  </cols>
  <sheetData>
    <row r="1" spans="1:16" ht="86.2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16" ht="39" customHeight="1" thickBot="1">
      <c r="A2" s="218" t="s">
        <v>393</v>
      </c>
      <c r="B2" s="219" t="s">
        <v>527</v>
      </c>
      <c r="C2" s="418" t="s">
        <v>461</v>
      </c>
      <c r="D2" s="419"/>
      <c r="E2" s="419"/>
      <c r="F2" s="419"/>
      <c r="G2" s="419"/>
      <c r="H2" s="419"/>
      <c r="I2" s="420"/>
    </row>
    <row r="3" spans="1:16">
      <c r="A3" s="421"/>
      <c r="B3" s="422"/>
      <c r="C3" s="422"/>
      <c r="D3" s="422"/>
      <c r="E3" s="422"/>
      <c r="F3" s="422"/>
      <c r="G3" s="422"/>
      <c r="H3" s="422"/>
      <c r="I3" s="423"/>
    </row>
    <row r="4" spans="1:16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16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16">
      <c r="A6" s="227" t="s">
        <v>310</v>
      </c>
      <c r="B6" s="232" t="s">
        <v>351</v>
      </c>
      <c r="C6" s="232">
        <v>2436</v>
      </c>
      <c r="D6" s="233">
        <v>0.4</v>
      </c>
      <c r="E6" s="233">
        <v>1</v>
      </c>
      <c r="F6" s="233">
        <v>13.74</v>
      </c>
      <c r="G6" s="259">
        <v>0</v>
      </c>
      <c r="H6" s="247">
        <f>F6</f>
        <v>13.74</v>
      </c>
      <c r="I6" s="234">
        <f>H6*D6</f>
        <v>5.4960000000000004</v>
      </c>
    </row>
    <row r="7" spans="1:16">
      <c r="A7" s="227" t="s">
        <v>308</v>
      </c>
      <c r="B7" s="232" t="s">
        <v>351</v>
      </c>
      <c r="C7" s="232">
        <v>242</v>
      </c>
      <c r="D7" s="233">
        <v>0.4</v>
      </c>
      <c r="E7" s="233">
        <v>1</v>
      </c>
      <c r="F7" s="233">
        <v>8.48</v>
      </c>
      <c r="G7" s="259">
        <v>0</v>
      </c>
      <c r="H7" s="247">
        <f>F7</f>
        <v>8.48</v>
      </c>
      <c r="I7" s="234">
        <f>H7*D7</f>
        <v>3.3920000000000003</v>
      </c>
    </row>
    <row r="8" spans="1:16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8.8880000000000017</v>
      </c>
    </row>
    <row r="9" spans="1:16">
      <c r="A9" s="238"/>
      <c r="B9" s="220"/>
      <c r="C9" s="220"/>
      <c r="D9" s="221"/>
      <c r="E9" s="221"/>
      <c r="F9" s="221"/>
      <c r="G9" s="260"/>
      <c r="H9" s="221"/>
      <c r="I9" s="222"/>
    </row>
    <row r="10" spans="1:16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16" ht="36">
      <c r="A11" s="227" t="s">
        <v>460</v>
      </c>
      <c r="B11" s="232" t="s">
        <v>344</v>
      </c>
      <c r="C11" s="264" t="s">
        <v>297</v>
      </c>
      <c r="D11" s="279">
        <v>1</v>
      </c>
      <c r="E11" s="239">
        <v>1</v>
      </c>
      <c r="F11" s="239">
        <v>1.66</v>
      </c>
      <c r="G11" s="262">
        <v>0</v>
      </c>
      <c r="H11" s="239">
        <f>F11</f>
        <v>1.66</v>
      </c>
      <c r="I11" s="263">
        <f>H11*D11</f>
        <v>1.66</v>
      </c>
    </row>
    <row r="12" spans="1:16">
      <c r="A12" s="265" t="s">
        <v>317</v>
      </c>
      <c r="B12" s="266"/>
      <c r="C12" s="266"/>
      <c r="D12" s="267"/>
      <c r="E12" s="267"/>
      <c r="F12" s="267"/>
      <c r="G12" s="277"/>
      <c r="H12" s="267"/>
      <c r="I12" s="268">
        <f>SUM(I11:I11)</f>
        <v>1.66</v>
      </c>
      <c r="P12" s="278" t="s">
        <v>353</v>
      </c>
    </row>
    <row r="13" spans="1:16">
      <c r="A13" s="269"/>
      <c r="B13" s="270"/>
      <c r="C13" s="270"/>
      <c r="D13" s="271"/>
      <c r="E13" s="271"/>
      <c r="F13" s="271"/>
      <c r="G13" s="276"/>
      <c r="H13" s="271"/>
      <c r="I13" s="222"/>
    </row>
    <row r="14" spans="1:16">
      <c r="A14" s="272"/>
      <c r="B14" s="273"/>
      <c r="C14" s="273"/>
      <c r="D14" s="274"/>
      <c r="E14" s="274"/>
      <c r="F14" s="274"/>
      <c r="G14" s="275"/>
      <c r="H14" s="274"/>
      <c r="I14" s="237"/>
    </row>
    <row r="15" spans="1:16" ht="13.8">
      <c r="A15" s="223" t="s">
        <v>318</v>
      </c>
      <c r="B15" s="240"/>
      <c r="C15" s="240"/>
      <c r="D15" s="225"/>
      <c r="E15" s="225"/>
      <c r="F15" s="225"/>
      <c r="G15" s="258"/>
      <c r="H15" s="225" t="s">
        <v>319</v>
      </c>
      <c r="I15" s="226" t="s">
        <v>320</v>
      </c>
    </row>
    <row r="16" spans="1:16">
      <c r="A16" s="241" t="s">
        <v>321</v>
      </c>
      <c r="B16" s="229"/>
      <c r="C16" s="229"/>
      <c r="D16" s="236"/>
      <c r="E16" s="236"/>
      <c r="F16" s="236"/>
      <c r="G16" s="230"/>
      <c r="H16" s="236"/>
      <c r="I16" s="242"/>
    </row>
    <row r="17" spans="1:9">
      <c r="A17" s="243" t="s">
        <v>322</v>
      </c>
      <c r="B17" s="229"/>
      <c r="C17" s="229"/>
      <c r="D17" s="236"/>
      <c r="E17" s="236"/>
      <c r="F17" s="236"/>
      <c r="G17" s="230"/>
      <c r="H17" s="239">
        <v>90.43</v>
      </c>
      <c r="I17" s="242">
        <f>I8</f>
        <v>8.8880000000000017</v>
      </c>
    </row>
    <row r="18" spans="1:9">
      <c r="A18" s="243" t="s">
        <v>323</v>
      </c>
      <c r="B18" s="229"/>
      <c r="C18" s="229"/>
      <c r="D18" s="236"/>
      <c r="E18" s="236"/>
      <c r="F18" s="236"/>
      <c r="G18" s="230"/>
      <c r="H18" s="248"/>
      <c r="I18" s="242">
        <f>I12</f>
        <v>1.66</v>
      </c>
    </row>
    <row r="19" spans="1:9">
      <c r="A19" s="243" t="s">
        <v>324</v>
      </c>
      <c r="B19" s="229"/>
      <c r="C19" s="229"/>
      <c r="D19" s="236"/>
      <c r="E19" s="236"/>
      <c r="F19" s="236"/>
      <c r="G19" s="230"/>
      <c r="H19" s="248"/>
      <c r="I19" s="242">
        <v>0</v>
      </c>
    </row>
    <row r="20" spans="1:9">
      <c r="A20" s="243" t="s">
        <v>325</v>
      </c>
      <c r="B20" s="229"/>
      <c r="C20" s="229"/>
      <c r="D20" s="236"/>
      <c r="E20" s="236"/>
      <c r="F20" s="236"/>
      <c r="G20" s="230"/>
      <c r="H20" s="248"/>
      <c r="I20" s="242">
        <v>1</v>
      </c>
    </row>
    <row r="21" spans="1:9">
      <c r="A21" s="243" t="s">
        <v>326</v>
      </c>
      <c r="B21" s="229"/>
      <c r="C21" s="229"/>
      <c r="D21" s="236"/>
      <c r="E21" s="236"/>
      <c r="F21" s="236"/>
      <c r="G21" s="230"/>
      <c r="H21" s="248"/>
      <c r="I21" s="242">
        <f>I17+I19</f>
        <v>8.8880000000000017</v>
      </c>
    </row>
    <row r="22" spans="1:9">
      <c r="A22" s="424" t="s">
        <v>327</v>
      </c>
      <c r="B22" s="425"/>
      <c r="C22" s="229"/>
      <c r="D22" s="236"/>
      <c r="E22" s="236"/>
      <c r="F22" s="236"/>
      <c r="G22" s="230"/>
      <c r="H22" s="248"/>
      <c r="I22" s="242">
        <f>SUM(I17+I19)/I20</f>
        <v>8.8880000000000017</v>
      </c>
    </row>
    <row r="23" spans="1:9">
      <c r="A23" s="243" t="s">
        <v>328</v>
      </c>
      <c r="B23" s="229"/>
      <c r="C23" s="229"/>
      <c r="D23" s="236"/>
      <c r="E23" s="236"/>
      <c r="F23" s="236"/>
      <c r="G23" s="230"/>
      <c r="H23" s="248"/>
      <c r="I23" s="242">
        <f>I22+I18</f>
        <v>10.548000000000002</v>
      </c>
    </row>
    <row r="24" spans="1:9">
      <c r="A24" s="249" t="s">
        <v>329</v>
      </c>
      <c r="B24" s="250"/>
      <c r="C24" s="251"/>
      <c r="D24" s="253"/>
      <c r="E24" s="253"/>
      <c r="F24" s="253"/>
      <c r="G24" s="254"/>
      <c r="H24" s="252"/>
      <c r="I24" s="255"/>
    </row>
    <row r="25" spans="1:9" ht="13.8" thickBot="1">
      <c r="A25" s="244" t="s">
        <v>330</v>
      </c>
      <c r="B25" s="245"/>
      <c r="C25" s="245"/>
      <c r="D25" s="246"/>
      <c r="E25" s="246"/>
      <c r="F25" s="246"/>
      <c r="G25" s="261"/>
      <c r="H25" s="246"/>
      <c r="I25" s="256">
        <f>I24+I23</f>
        <v>10.548000000000002</v>
      </c>
    </row>
  </sheetData>
  <mergeCells count="5">
    <mergeCell ref="B1:F1"/>
    <mergeCell ref="G1:I1"/>
    <mergeCell ref="C2:I2"/>
    <mergeCell ref="A3:I3"/>
    <mergeCell ref="A22:B22"/>
  </mergeCells>
  <pageMargins left="0.70866141732283472" right="0.51181102362204722" top="0.78740157480314965" bottom="0.78740157480314965" header="0.31496062992125984" footer="0.31496062992125984"/>
  <pageSetup paperSize="9" scale="95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B2" sqref="B2"/>
    </sheetView>
  </sheetViews>
  <sheetFormatPr defaultRowHeight="13.2"/>
  <cols>
    <col min="1" max="1" width="23" customWidth="1"/>
    <col min="2" max="2" width="7.88671875" customWidth="1"/>
    <col min="4" max="4" width="6.109375" customWidth="1"/>
    <col min="5" max="5" width="7.33203125" customWidth="1"/>
  </cols>
  <sheetData>
    <row r="1" spans="1:9" ht="78.7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27" customHeight="1" thickBot="1">
      <c r="A2" s="218" t="s">
        <v>398</v>
      </c>
      <c r="B2" s="219" t="s">
        <v>533</v>
      </c>
      <c r="C2" s="418" t="s">
        <v>394</v>
      </c>
      <c r="D2" s="419"/>
      <c r="E2" s="419"/>
      <c r="F2" s="419"/>
      <c r="G2" s="419"/>
      <c r="H2" s="419"/>
      <c r="I2" s="420"/>
    </row>
    <row r="3" spans="1:9">
      <c r="A3" s="421"/>
      <c r="B3" s="422"/>
      <c r="C3" s="422"/>
      <c r="D3" s="422"/>
      <c r="E3" s="422"/>
      <c r="F3" s="422"/>
      <c r="G3" s="422"/>
      <c r="H3" s="422"/>
      <c r="I3" s="423"/>
    </row>
    <row r="4" spans="1:9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9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9">
      <c r="A6" s="227" t="s">
        <v>310</v>
      </c>
      <c r="B6" s="232" t="s">
        <v>351</v>
      </c>
      <c r="C6" s="232">
        <v>2436</v>
      </c>
      <c r="D6" s="233">
        <v>0.4</v>
      </c>
      <c r="E6" s="233">
        <v>1</v>
      </c>
      <c r="F6" s="233">
        <v>13.74</v>
      </c>
      <c r="G6" s="259">
        <v>0</v>
      </c>
      <c r="H6" s="247">
        <f>F6</f>
        <v>13.74</v>
      </c>
      <c r="I6" s="234">
        <f>H6*D6</f>
        <v>5.4960000000000004</v>
      </c>
    </row>
    <row r="7" spans="1:9">
      <c r="A7" s="227" t="s">
        <v>308</v>
      </c>
      <c r="B7" s="232" t="s">
        <v>351</v>
      </c>
      <c r="C7" s="232">
        <v>242</v>
      </c>
      <c r="D7" s="233">
        <v>0.4</v>
      </c>
      <c r="E7" s="233">
        <v>1</v>
      </c>
      <c r="F7" s="233">
        <v>8.48</v>
      </c>
      <c r="G7" s="259">
        <v>0</v>
      </c>
      <c r="H7" s="247">
        <f>F7</f>
        <v>8.48</v>
      </c>
      <c r="I7" s="234">
        <f>H7*D7</f>
        <v>3.3920000000000003</v>
      </c>
    </row>
    <row r="8" spans="1:9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8.8880000000000017</v>
      </c>
    </row>
    <row r="9" spans="1:9">
      <c r="A9" s="238"/>
      <c r="B9" s="220"/>
      <c r="C9" s="220"/>
      <c r="D9" s="221"/>
      <c r="E9" s="221"/>
      <c r="F9" s="221"/>
      <c r="G9" s="260"/>
      <c r="H9" s="221"/>
      <c r="I9" s="222"/>
    </row>
    <row r="10" spans="1:9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9" ht="24">
      <c r="A11" s="227" t="s">
        <v>396</v>
      </c>
      <c r="B11" s="232" t="s">
        <v>344</v>
      </c>
      <c r="C11" s="264" t="s">
        <v>297</v>
      </c>
      <c r="D11" s="279">
        <v>1</v>
      </c>
      <c r="E11" s="239">
        <v>1</v>
      </c>
      <c r="F11" s="239">
        <v>8.86</v>
      </c>
      <c r="G11" s="262">
        <v>0</v>
      </c>
      <c r="H11" s="239">
        <f>F11</f>
        <v>8.86</v>
      </c>
      <c r="I11" s="263">
        <f>H11*D11</f>
        <v>8.86</v>
      </c>
    </row>
    <row r="12" spans="1:9" s="216" customFormat="1" ht="24">
      <c r="A12" s="227" t="s">
        <v>397</v>
      </c>
      <c r="B12" s="232" t="s">
        <v>344</v>
      </c>
      <c r="C12" s="264" t="s">
        <v>297</v>
      </c>
      <c r="D12" s="279">
        <v>1</v>
      </c>
      <c r="E12" s="239">
        <v>1</v>
      </c>
      <c r="F12" s="239">
        <v>3.58</v>
      </c>
      <c r="G12" s="262">
        <v>0</v>
      </c>
      <c r="H12" s="239">
        <f>F12</f>
        <v>3.58</v>
      </c>
      <c r="I12" s="263">
        <f>H12*D12</f>
        <v>3.58</v>
      </c>
    </row>
    <row r="13" spans="1:9">
      <c r="A13" s="265" t="s">
        <v>317</v>
      </c>
      <c r="B13" s="266"/>
      <c r="C13" s="266"/>
      <c r="D13" s="267"/>
      <c r="E13" s="267"/>
      <c r="F13" s="267"/>
      <c r="G13" s="277"/>
      <c r="H13" s="267"/>
      <c r="I13" s="268">
        <f>SUM(I11:I12)</f>
        <v>12.44</v>
      </c>
    </row>
    <row r="14" spans="1:9">
      <c r="A14" s="269"/>
      <c r="B14" s="270"/>
      <c r="C14" s="270"/>
      <c r="D14" s="271"/>
      <c r="E14" s="271"/>
      <c r="F14" s="271"/>
      <c r="G14" s="276"/>
      <c r="H14" s="271"/>
      <c r="I14" s="222"/>
    </row>
    <row r="15" spans="1:9">
      <c r="A15" s="272"/>
      <c r="B15" s="273"/>
      <c r="C15" s="273"/>
      <c r="D15" s="274"/>
      <c r="E15" s="274"/>
      <c r="F15" s="274"/>
      <c r="G15" s="275"/>
      <c r="H15" s="274"/>
      <c r="I15" s="237"/>
    </row>
    <row r="16" spans="1:9" ht="13.8">
      <c r="A16" s="223" t="s">
        <v>318</v>
      </c>
      <c r="B16" s="240"/>
      <c r="C16" s="240"/>
      <c r="D16" s="225"/>
      <c r="E16" s="225"/>
      <c r="F16" s="225"/>
      <c r="G16" s="258"/>
      <c r="H16" s="225" t="s">
        <v>319</v>
      </c>
      <c r="I16" s="226" t="s">
        <v>320</v>
      </c>
    </row>
    <row r="17" spans="1:9">
      <c r="A17" s="241" t="s">
        <v>321</v>
      </c>
      <c r="B17" s="229"/>
      <c r="C17" s="229"/>
      <c r="D17" s="236"/>
      <c r="E17" s="236"/>
      <c r="F17" s="236"/>
      <c r="G17" s="230"/>
      <c r="H17" s="236"/>
      <c r="I17" s="242"/>
    </row>
    <row r="18" spans="1:9">
      <c r="A18" s="243" t="s">
        <v>322</v>
      </c>
      <c r="B18" s="229"/>
      <c r="C18" s="229"/>
      <c r="D18" s="236"/>
      <c r="E18" s="236"/>
      <c r="F18" s="236"/>
      <c r="G18" s="230"/>
      <c r="H18" s="239">
        <v>90.43</v>
      </c>
      <c r="I18" s="242">
        <f>I8</f>
        <v>8.8880000000000017</v>
      </c>
    </row>
    <row r="19" spans="1:9">
      <c r="A19" s="243" t="s">
        <v>323</v>
      </c>
      <c r="B19" s="229"/>
      <c r="C19" s="229"/>
      <c r="D19" s="236"/>
      <c r="E19" s="236"/>
      <c r="F19" s="236"/>
      <c r="G19" s="230"/>
      <c r="H19" s="248"/>
      <c r="I19" s="242">
        <f>I13</f>
        <v>12.44</v>
      </c>
    </row>
    <row r="20" spans="1:9">
      <c r="A20" s="243" t="s">
        <v>324</v>
      </c>
      <c r="B20" s="229"/>
      <c r="C20" s="229"/>
      <c r="D20" s="236"/>
      <c r="E20" s="236"/>
      <c r="F20" s="236"/>
      <c r="G20" s="230"/>
      <c r="H20" s="248"/>
      <c r="I20" s="242">
        <v>0</v>
      </c>
    </row>
    <row r="21" spans="1:9">
      <c r="A21" s="243" t="s">
        <v>325</v>
      </c>
      <c r="B21" s="229"/>
      <c r="C21" s="229"/>
      <c r="D21" s="236"/>
      <c r="E21" s="236"/>
      <c r="F21" s="236"/>
      <c r="G21" s="230"/>
      <c r="H21" s="248"/>
      <c r="I21" s="242">
        <v>1</v>
      </c>
    </row>
    <row r="22" spans="1:9">
      <c r="A22" s="243" t="s">
        <v>326</v>
      </c>
      <c r="B22" s="229"/>
      <c r="C22" s="229"/>
      <c r="D22" s="236"/>
      <c r="E22" s="236"/>
      <c r="F22" s="236"/>
      <c r="G22" s="230"/>
      <c r="H22" s="248"/>
      <c r="I22" s="242">
        <f>I18+I20</f>
        <v>8.8880000000000017</v>
      </c>
    </row>
    <row r="23" spans="1:9">
      <c r="A23" s="424" t="s">
        <v>327</v>
      </c>
      <c r="B23" s="425"/>
      <c r="C23" s="229"/>
      <c r="D23" s="236"/>
      <c r="E23" s="236"/>
      <c r="F23" s="236"/>
      <c r="G23" s="230"/>
      <c r="H23" s="248"/>
      <c r="I23" s="242">
        <f>SUM(I18+I20)/I21</f>
        <v>8.8880000000000017</v>
      </c>
    </row>
    <row r="24" spans="1:9">
      <c r="A24" s="243" t="s">
        <v>328</v>
      </c>
      <c r="B24" s="229"/>
      <c r="C24" s="229"/>
      <c r="D24" s="236"/>
      <c r="E24" s="236"/>
      <c r="F24" s="236"/>
      <c r="G24" s="230"/>
      <c r="H24" s="248"/>
      <c r="I24" s="242">
        <f>I23+I19</f>
        <v>21.328000000000003</v>
      </c>
    </row>
    <row r="25" spans="1:9">
      <c r="A25" s="249" t="s">
        <v>329</v>
      </c>
      <c r="B25" s="250"/>
      <c r="C25" s="251"/>
      <c r="D25" s="253"/>
      <c r="E25" s="253"/>
      <c r="F25" s="253"/>
      <c r="G25" s="254"/>
      <c r="H25" s="252"/>
      <c r="I25" s="255"/>
    </row>
    <row r="26" spans="1:9" ht="13.8" thickBot="1">
      <c r="A26" s="244" t="s">
        <v>330</v>
      </c>
      <c r="B26" s="245"/>
      <c r="C26" s="245"/>
      <c r="D26" s="246"/>
      <c r="E26" s="246"/>
      <c r="F26" s="246"/>
      <c r="G26" s="261"/>
      <c r="H26" s="246"/>
      <c r="I26" s="256">
        <f>I25+I24</f>
        <v>21.328000000000003</v>
      </c>
    </row>
  </sheetData>
  <mergeCells count="5">
    <mergeCell ref="B1:F1"/>
    <mergeCell ref="G1:I1"/>
    <mergeCell ref="C2:I2"/>
    <mergeCell ref="A3:I3"/>
    <mergeCell ref="A23:B2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35"/>
  <sheetViews>
    <sheetView view="pageBreakPreview" zoomScale="60" workbookViewId="0">
      <selection activeCell="B2" sqref="B2"/>
    </sheetView>
  </sheetViews>
  <sheetFormatPr defaultColWidth="9.109375" defaultRowHeight="13.2"/>
  <cols>
    <col min="1" max="1" width="28.33203125" style="216" customWidth="1"/>
    <col min="2" max="2" width="7.88671875" style="216" customWidth="1"/>
    <col min="3" max="3" width="11.109375" style="216" customWidth="1"/>
    <col min="4" max="4" width="6.109375" style="216" customWidth="1"/>
    <col min="5" max="5" width="7.33203125" style="216" customWidth="1"/>
    <col min="6" max="16384" width="9.109375" style="216"/>
  </cols>
  <sheetData>
    <row r="1" spans="1:9" ht="78.7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27" customHeight="1" thickBot="1">
      <c r="A2" s="218" t="s">
        <v>487</v>
      </c>
      <c r="B2" s="219" t="s">
        <v>534</v>
      </c>
      <c r="C2" s="418" t="s">
        <v>415</v>
      </c>
      <c r="D2" s="419"/>
      <c r="E2" s="419"/>
      <c r="F2" s="419"/>
      <c r="G2" s="419"/>
      <c r="H2" s="419"/>
      <c r="I2" s="420"/>
    </row>
    <row r="3" spans="1:9">
      <c r="A3" s="421"/>
      <c r="B3" s="422"/>
      <c r="C3" s="422"/>
      <c r="D3" s="422"/>
      <c r="E3" s="422"/>
      <c r="F3" s="422"/>
      <c r="G3" s="422"/>
      <c r="H3" s="422"/>
      <c r="I3" s="423"/>
    </row>
    <row r="4" spans="1:9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9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9">
      <c r="A6" s="227" t="s">
        <v>310</v>
      </c>
      <c r="B6" s="232" t="s">
        <v>351</v>
      </c>
      <c r="C6" s="232">
        <v>2436</v>
      </c>
      <c r="D6" s="233">
        <v>0.56000000000000005</v>
      </c>
      <c r="E6" s="233">
        <v>0.4</v>
      </c>
      <c r="F6" s="233">
        <v>13.74</v>
      </c>
      <c r="G6" s="259">
        <v>0</v>
      </c>
      <c r="H6" s="247">
        <f>F6</f>
        <v>13.74</v>
      </c>
      <c r="I6" s="234">
        <f>H6*D6</f>
        <v>7.6944000000000008</v>
      </c>
    </row>
    <row r="7" spans="1:9">
      <c r="A7" s="227" t="s">
        <v>308</v>
      </c>
      <c r="B7" s="232" t="s">
        <v>351</v>
      </c>
      <c r="C7" s="232">
        <v>242</v>
      </c>
      <c r="D7" s="233">
        <v>0.56000000000000005</v>
      </c>
      <c r="E7" s="233">
        <v>0.4</v>
      </c>
      <c r="F7" s="233">
        <v>8.48</v>
      </c>
      <c r="G7" s="259">
        <v>0</v>
      </c>
      <c r="H7" s="247">
        <f>F7</f>
        <v>8.48</v>
      </c>
      <c r="I7" s="234">
        <f>H7*D7</f>
        <v>4.748800000000001</v>
      </c>
    </row>
    <row r="8" spans="1:9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12.443200000000001</v>
      </c>
    </row>
    <row r="9" spans="1:9">
      <c r="A9" s="238"/>
      <c r="B9" s="220"/>
      <c r="C9" s="220"/>
      <c r="D9" s="221"/>
      <c r="E9" s="221"/>
      <c r="F9" s="221"/>
      <c r="G9" s="260"/>
      <c r="H9" s="221"/>
      <c r="I9" s="222"/>
    </row>
    <row r="10" spans="1:9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9" ht="24">
      <c r="A11" s="227" t="s">
        <v>399</v>
      </c>
      <c r="B11" s="232" t="s">
        <v>19</v>
      </c>
      <c r="C11" s="264" t="s">
        <v>297</v>
      </c>
      <c r="D11" s="279">
        <v>1</v>
      </c>
      <c r="E11" s="239">
        <v>1</v>
      </c>
      <c r="F11" s="239">
        <v>1.07</v>
      </c>
      <c r="G11" s="262">
        <v>0</v>
      </c>
      <c r="H11" s="239">
        <f>F11</f>
        <v>1.07</v>
      </c>
      <c r="I11" s="263">
        <f>H11*D11</f>
        <v>1.07</v>
      </c>
    </row>
    <row r="12" spans="1:9" ht="24">
      <c r="A12" s="227" t="s">
        <v>401</v>
      </c>
      <c r="B12" s="232" t="s">
        <v>19</v>
      </c>
      <c r="C12" s="264" t="s">
        <v>297</v>
      </c>
      <c r="D12" s="279">
        <v>3</v>
      </c>
      <c r="E12" s="239">
        <v>1</v>
      </c>
      <c r="F12" s="239">
        <v>2.42</v>
      </c>
      <c r="G12" s="262">
        <v>0</v>
      </c>
      <c r="H12" s="239">
        <f t="shared" ref="H12:H21" si="0">F12</f>
        <v>2.42</v>
      </c>
      <c r="I12" s="263">
        <f t="shared" ref="I12:I21" si="1">H12*D12</f>
        <v>7.26</v>
      </c>
    </row>
    <row r="13" spans="1:9" ht="24">
      <c r="A13" s="227" t="s">
        <v>402</v>
      </c>
      <c r="B13" s="232" t="s">
        <v>19</v>
      </c>
      <c r="C13" s="264" t="s">
        <v>297</v>
      </c>
      <c r="D13" s="279">
        <v>2</v>
      </c>
      <c r="E13" s="239">
        <v>1</v>
      </c>
      <c r="F13" s="239">
        <v>2.75</v>
      </c>
      <c r="G13" s="262">
        <v>0</v>
      </c>
      <c r="H13" s="239">
        <f t="shared" si="0"/>
        <v>2.75</v>
      </c>
      <c r="I13" s="263">
        <f t="shared" si="1"/>
        <v>5.5</v>
      </c>
    </row>
    <row r="14" spans="1:9" ht="24">
      <c r="A14" s="227" t="s">
        <v>410</v>
      </c>
      <c r="B14" s="232" t="s">
        <v>19</v>
      </c>
      <c r="C14" s="264" t="s">
        <v>406</v>
      </c>
      <c r="D14" s="279">
        <v>34</v>
      </c>
      <c r="E14" s="239">
        <v>1</v>
      </c>
      <c r="F14" s="239">
        <v>4.01</v>
      </c>
      <c r="G14" s="262">
        <v>0</v>
      </c>
      <c r="H14" s="239">
        <f t="shared" si="0"/>
        <v>4.01</v>
      </c>
      <c r="I14" s="263">
        <f t="shared" si="1"/>
        <v>136.34</v>
      </c>
    </row>
    <row r="15" spans="1:9" ht="24">
      <c r="A15" s="227" t="s">
        <v>407</v>
      </c>
      <c r="B15" s="232" t="s">
        <v>19</v>
      </c>
      <c r="C15" s="264" t="s">
        <v>297</v>
      </c>
      <c r="D15" s="279">
        <v>12</v>
      </c>
      <c r="E15" s="239">
        <v>1</v>
      </c>
      <c r="F15" s="239">
        <v>1.52</v>
      </c>
      <c r="G15" s="262">
        <v>0</v>
      </c>
      <c r="H15" s="239">
        <f t="shared" si="0"/>
        <v>1.52</v>
      </c>
      <c r="I15" s="263">
        <f t="shared" si="1"/>
        <v>18.240000000000002</v>
      </c>
    </row>
    <row r="16" spans="1:9" ht="24">
      <c r="A16" s="227" t="s">
        <v>408</v>
      </c>
      <c r="B16" s="232" t="s">
        <v>344</v>
      </c>
      <c r="C16" s="264" t="s">
        <v>409</v>
      </c>
      <c r="D16" s="279">
        <v>51</v>
      </c>
      <c r="E16" s="239">
        <v>1</v>
      </c>
      <c r="F16" s="239">
        <v>2.33</v>
      </c>
      <c r="G16" s="262">
        <v>0</v>
      </c>
      <c r="H16" s="239">
        <f t="shared" si="0"/>
        <v>2.33</v>
      </c>
      <c r="I16" s="263">
        <f t="shared" si="1"/>
        <v>118.83</v>
      </c>
    </row>
    <row r="17" spans="1:9">
      <c r="A17" s="227" t="s">
        <v>411</v>
      </c>
      <c r="B17" s="232" t="s">
        <v>19</v>
      </c>
      <c r="C17" s="264" t="s">
        <v>412</v>
      </c>
      <c r="D17" s="279">
        <v>16</v>
      </c>
      <c r="E17" s="239">
        <v>1</v>
      </c>
      <c r="F17" s="239">
        <v>0.08</v>
      </c>
      <c r="G17" s="262">
        <v>0</v>
      </c>
      <c r="H17" s="239">
        <f t="shared" si="0"/>
        <v>0.08</v>
      </c>
      <c r="I17" s="263">
        <f t="shared" si="1"/>
        <v>1.28</v>
      </c>
    </row>
    <row r="18" spans="1:9" ht="24">
      <c r="A18" s="227" t="s">
        <v>413</v>
      </c>
      <c r="B18" s="232" t="s">
        <v>19</v>
      </c>
      <c r="C18" s="264" t="s">
        <v>297</v>
      </c>
      <c r="D18" s="279">
        <v>34</v>
      </c>
      <c r="E18" s="239">
        <v>1</v>
      </c>
      <c r="F18" s="239">
        <v>1.07</v>
      </c>
      <c r="G18" s="262">
        <v>0</v>
      </c>
      <c r="H18" s="239">
        <f t="shared" si="0"/>
        <v>1.07</v>
      </c>
      <c r="I18" s="263">
        <f t="shared" si="1"/>
        <v>36.380000000000003</v>
      </c>
    </row>
    <row r="19" spans="1:9" ht="24">
      <c r="A19" s="227" t="s">
        <v>414</v>
      </c>
      <c r="B19" s="232" t="s">
        <v>19</v>
      </c>
      <c r="C19" s="264" t="s">
        <v>297</v>
      </c>
      <c r="D19" s="279">
        <v>3</v>
      </c>
      <c r="E19" s="239">
        <v>1</v>
      </c>
      <c r="F19" s="239">
        <v>2.76</v>
      </c>
      <c r="G19" s="262">
        <v>0</v>
      </c>
      <c r="H19" s="239">
        <f t="shared" si="0"/>
        <v>2.76</v>
      </c>
      <c r="I19" s="263">
        <f t="shared" si="1"/>
        <v>8.2799999999999994</v>
      </c>
    </row>
    <row r="20" spans="1:9" ht="36">
      <c r="A20" s="227" t="s">
        <v>417</v>
      </c>
      <c r="B20" s="232" t="s">
        <v>19</v>
      </c>
      <c r="C20" s="264" t="s">
        <v>416</v>
      </c>
      <c r="D20" s="279">
        <v>3</v>
      </c>
      <c r="E20" s="239">
        <v>1</v>
      </c>
      <c r="F20" s="239">
        <v>2.09</v>
      </c>
      <c r="G20" s="262">
        <v>0</v>
      </c>
      <c r="H20" s="239">
        <f t="shared" si="0"/>
        <v>2.09</v>
      </c>
      <c r="I20" s="263">
        <f t="shared" si="1"/>
        <v>6.27</v>
      </c>
    </row>
    <row r="21" spans="1:9" ht="36">
      <c r="A21" s="227" t="s">
        <v>419</v>
      </c>
      <c r="B21" s="232" t="s">
        <v>19</v>
      </c>
      <c r="C21" s="264" t="s">
        <v>418</v>
      </c>
      <c r="D21" s="279">
        <v>26</v>
      </c>
      <c r="E21" s="239">
        <v>1</v>
      </c>
      <c r="F21" s="239">
        <v>1.0900000000000001</v>
      </c>
      <c r="G21" s="262">
        <v>0</v>
      </c>
      <c r="H21" s="239">
        <f t="shared" si="0"/>
        <v>1.0900000000000001</v>
      </c>
      <c r="I21" s="263">
        <f t="shared" si="1"/>
        <v>28.340000000000003</v>
      </c>
    </row>
    <row r="22" spans="1:9">
      <c r="A22" s="265" t="s">
        <v>317</v>
      </c>
      <c r="B22" s="266"/>
      <c r="C22" s="266"/>
      <c r="D22" s="267"/>
      <c r="E22" s="267"/>
      <c r="F22" s="267"/>
      <c r="G22" s="277"/>
      <c r="H22" s="267"/>
      <c r="I22" s="268">
        <f>SUM(I11:I21)</f>
        <v>367.78999999999996</v>
      </c>
    </row>
    <row r="23" spans="1:9">
      <c r="A23" s="269"/>
      <c r="B23" s="270"/>
      <c r="C23" s="270"/>
      <c r="D23" s="271"/>
      <c r="E23" s="271"/>
      <c r="F23" s="271"/>
      <c r="G23" s="276"/>
      <c r="H23" s="271"/>
      <c r="I23" s="222"/>
    </row>
    <row r="24" spans="1:9">
      <c r="A24" s="272"/>
      <c r="B24" s="273"/>
      <c r="C24" s="273"/>
      <c r="D24" s="274"/>
      <c r="E24" s="274"/>
      <c r="F24" s="274"/>
      <c r="G24" s="275"/>
      <c r="H24" s="274"/>
      <c r="I24" s="237"/>
    </row>
    <row r="25" spans="1:9" ht="13.8">
      <c r="A25" s="223" t="s">
        <v>318</v>
      </c>
      <c r="B25" s="240"/>
      <c r="C25" s="240"/>
      <c r="D25" s="225"/>
      <c r="E25" s="225"/>
      <c r="F25" s="225"/>
      <c r="G25" s="258"/>
      <c r="H25" s="225" t="s">
        <v>319</v>
      </c>
      <c r="I25" s="226" t="s">
        <v>320</v>
      </c>
    </row>
    <row r="26" spans="1:9">
      <c r="A26" s="241" t="s">
        <v>321</v>
      </c>
      <c r="B26" s="229"/>
      <c r="C26" s="229"/>
      <c r="D26" s="236"/>
      <c r="E26" s="236"/>
      <c r="F26" s="236"/>
      <c r="G26" s="230"/>
      <c r="H26" s="236"/>
      <c r="I26" s="242"/>
    </row>
    <row r="27" spans="1:9">
      <c r="A27" s="280" t="s">
        <v>322</v>
      </c>
      <c r="B27" s="229"/>
      <c r="C27" s="229"/>
      <c r="D27" s="236"/>
      <c r="E27" s="236"/>
      <c r="F27" s="236"/>
      <c r="G27" s="230"/>
      <c r="H27" s="239">
        <v>90.43</v>
      </c>
      <c r="I27" s="242">
        <f>I8</f>
        <v>12.443200000000001</v>
      </c>
    </row>
    <row r="28" spans="1:9">
      <c r="A28" s="280" t="s">
        <v>323</v>
      </c>
      <c r="B28" s="229"/>
      <c r="C28" s="229"/>
      <c r="D28" s="236"/>
      <c r="E28" s="236"/>
      <c r="F28" s="236"/>
      <c r="G28" s="230"/>
      <c r="H28" s="248"/>
      <c r="I28" s="242">
        <f>I22</f>
        <v>367.78999999999996</v>
      </c>
    </row>
    <row r="29" spans="1:9">
      <c r="A29" s="280" t="s">
        <v>324</v>
      </c>
      <c r="B29" s="229"/>
      <c r="C29" s="229"/>
      <c r="D29" s="236"/>
      <c r="E29" s="236"/>
      <c r="F29" s="236"/>
      <c r="G29" s="230"/>
      <c r="H29" s="248"/>
      <c r="I29" s="242">
        <v>0</v>
      </c>
    </row>
    <row r="30" spans="1:9">
      <c r="A30" s="280" t="s">
        <v>325</v>
      </c>
      <c r="B30" s="229"/>
      <c r="C30" s="229"/>
      <c r="D30" s="236"/>
      <c r="E30" s="236"/>
      <c r="F30" s="236"/>
      <c r="G30" s="230"/>
      <c r="H30" s="248"/>
      <c r="I30" s="242">
        <v>1</v>
      </c>
    </row>
    <row r="31" spans="1:9">
      <c r="A31" s="280" t="s">
        <v>326</v>
      </c>
      <c r="B31" s="229"/>
      <c r="C31" s="229"/>
      <c r="D31" s="236"/>
      <c r="E31" s="236"/>
      <c r="F31" s="236"/>
      <c r="G31" s="230"/>
      <c r="H31" s="248"/>
      <c r="I31" s="242">
        <f>I27+I29</f>
        <v>12.443200000000001</v>
      </c>
    </row>
    <row r="32" spans="1:9">
      <c r="A32" s="424" t="s">
        <v>327</v>
      </c>
      <c r="B32" s="425"/>
      <c r="C32" s="229"/>
      <c r="D32" s="236"/>
      <c r="E32" s="236"/>
      <c r="F32" s="236"/>
      <c r="G32" s="230"/>
      <c r="H32" s="248"/>
      <c r="I32" s="242">
        <f>SUM(I27+I29)/I30</f>
        <v>12.443200000000001</v>
      </c>
    </row>
    <row r="33" spans="1:9">
      <c r="A33" s="280" t="s">
        <v>328</v>
      </c>
      <c r="B33" s="229"/>
      <c r="C33" s="229"/>
      <c r="D33" s="236"/>
      <c r="E33" s="236"/>
      <c r="F33" s="236"/>
      <c r="G33" s="230"/>
      <c r="H33" s="248"/>
      <c r="I33" s="242">
        <f>I32+I28</f>
        <v>380.23319999999995</v>
      </c>
    </row>
    <row r="34" spans="1:9">
      <c r="A34" s="249" t="s">
        <v>329</v>
      </c>
      <c r="B34" s="250"/>
      <c r="C34" s="251"/>
      <c r="D34" s="253"/>
      <c r="E34" s="253"/>
      <c r="F34" s="253"/>
      <c r="G34" s="254"/>
      <c r="H34" s="252"/>
      <c r="I34" s="255"/>
    </row>
    <row r="35" spans="1:9" ht="13.8" thickBot="1">
      <c r="A35" s="244" t="s">
        <v>330</v>
      </c>
      <c r="B35" s="245"/>
      <c r="C35" s="245"/>
      <c r="D35" s="246"/>
      <c r="E35" s="246"/>
      <c r="F35" s="246"/>
      <c r="G35" s="261"/>
      <c r="H35" s="246"/>
      <c r="I35" s="256">
        <f>I34+I33</f>
        <v>380.23319999999995</v>
      </c>
    </row>
  </sheetData>
  <mergeCells count="5">
    <mergeCell ref="B1:F1"/>
    <mergeCell ref="G1:I1"/>
    <mergeCell ref="C2:I2"/>
    <mergeCell ref="A3:I3"/>
    <mergeCell ref="A32:B32"/>
  </mergeCells>
  <pageMargins left="0.511811024" right="0.511811024" top="0.78740157499999996" bottom="0.78740157499999996" header="0.31496062000000002" footer="0.31496062000000002"/>
  <pageSetup paperSize="9" scale="96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8"/>
  <sheetViews>
    <sheetView topLeftCell="A352" zoomScaleSheetLayoutView="100" workbookViewId="0">
      <selection activeCell="K387" sqref="K387"/>
    </sheetView>
  </sheetViews>
  <sheetFormatPr defaultRowHeight="13.2"/>
  <cols>
    <col min="1" max="1" width="7.88671875" bestFit="1" customWidth="1"/>
    <col min="2" max="2" width="38.109375" style="110" customWidth="1"/>
    <col min="3" max="3" width="53.44140625" customWidth="1"/>
    <col min="4" max="4" width="8.44140625" bestFit="1" customWidth="1"/>
    <col min="5" max="5" width="10" bestFit="1" customWidth="1"/>
    <col min="257" max="257" width="7.88671875" bestFit="1" customWidth="1"/>
    <col min="258" max="258" width="38.109375" customWidth="1"/>
    <col min="259" max="259" width="53.44140625" customWidth="1"/>
    <col min="260" max="260" width="8.44140625" bestFit="1" customWidth="1"/>
    <col min="261" max="261" width="10" bestFit="1" customWidth="1"/>
    <col min="513" max="513" width="7.88671875" bestFit="1" customWidth="1"/>
    <col min="514" max="514" width="38.109375" customWidth="1"/>
    <col min="515" max="515" width="53.44140625" customWidth="1"/>
    <col min="516" max="516" width="8.44140625" bestFit="1" customWidth="1"/>
    <col min="517" max="517" width="10" bestFit="1" customWidth="1"/>
    <col min="769" max="769" width="7.88671875" bestFit="1" customWidth="1"/>
    <col min="770" max="770" width="38.109375" customWidth="1"/>
    <col min="771" max="771" width="53.44140625" customWidth="1"/>
    <col min="772" max="772" width="8.44140625" bestFit="1" customWidth="1"/>
    <col min="773" max="773" width="10" bestFit="1" customWidth="1"/>
    <col min="1025" max="1025" width="7.88671875" bestFit="1" customWidth="1"/>
    <col min="1026" max="1026" width="38.109375" customWidth="1"/>
    <col min="1027" max="1027" width="53.44140625" customWidth="1"/>
    <col min="1028" max="1028" width="8.44140625" bestFit="1" customWidth="1"/>
    <col min="1029" max="1029" width="10" bestFit="1" customWidth="1"/>
    <col min="1281" max="1281" width="7.88671875" bestFit="1" customWidth="1"/>
    <col min="1282" max="1282" width="38.109375" customWidth="1"/>
    <col min="1283" max="1283" width="53.44140625" customWidth="1"/>
    <col min="1284" max="1284" width="8.44140625" bestFit="1" customWidth="1"/>
    <col min="1285" max="1285" width="10" bestFit="1" customWidth="1"/>
    <col min="1537" max="1537" width="7.88671875" bestFit="1" customWidth="1"/>
    <col min="1538" max="1538" width="38.109375" customWidth="1"/>
    <col min="1539" max="1539" width="53.44140625" customWidth="1"/>
    <col min="1540" max="1540" width="8.44140625" bestFit="1" customWidth="1"/>
    <col min="1541" max="1541" width="10" bestFit="1" customWidth="1"/>
    <col min="1793" max="1793" width="7.88671875" bestFit="1" customWidth="1"/>
    <col min="1794" max="1794" width="38.109375" customWidth="1"/>
    <col min="1795" max="1795" width="53.44140625" customWidth="1"/>
    <col min="1796" max="1796" width="8.44140625" bestFit="1" customWidth="1"/>
    <col min="1797" max="1797" width="10" bestFit="1" customWidth="1"/>
    <col min="2049" max="2049" width="7.88671875" bestFit="1" customWidth="1"/>
    <col min="2050" max="2050" width="38.109375" customWidth="1"/>
    <col min="2051" max="2051" width="53.44140625" customWidth="1"/>
    <col min="2052" max="2052" width="8.44140625" bestFit="1" customWidth="1"/>
    <col min="2053" max="2053" width="10" bestFit="1" customWidth="1"/>
    <col min="2305" max="2305" width="7.88671875" bestFit="1" customWidth="1"/>
    <col min="2306" max="2306" width="38.109375" customWidth="1"/>
    <col min="2307" max="2307" width="53.44140625" customWidth="1"/>
    <col min="2308" max="2308" width="8.44140625" bestFit="1" customWidth="1"/>
    <col min="2309" max="2309" width="10" bestFit="1" customWidth="1"/>
    <col min="2561" max="2561" width="7.88671875" bestFit="1" customWidth="1"/>
    <col min="2562" max="2562" width="38.109375" customWidth="1"/>
    <col min="2563" max="2563" width="53.44140625" customWidth="1"/>
    <col min="2564" max="2564" width="8.44140625" bestFit="1" customWidth="1"/>
    <col min="2565" max="2565" width="10" bestFit="1" customWidth="1"/>
    <col min="2817" max="2817" width="7.88671875" bestFit="1" customWidth="1"/>
    <col min="2818" max="2818" width="38.109375" customWidth="1"/>
    <col min="2819" max="2819" width="53.44140625" customWidth="1"/>
    <col min="2820" max="2820" width="8.44140625" bestFit="1" customWidth="1"/>
    <col min="2821" max="2821" width="10" bestFit="1" customWidth="1"/>
    <col min="3073" max="3073" width="7.88671875" bestFit="1" customWidth="1"/>
    <col min="3074" max="3074" width="38.109375" customWidth="1"/>
    <col min="3075" max="3075" width="53.44140625" customWidth="1"/>
    <col min="3076" max="3076" width="8.44140625" bestFit="1" customWidth="1"/>
    <col min="3077" max="3077" width="10" bestFit="1" customWidth="1"/>
    <col min="3329" max="3329" width="7.88671875" bestFit="1" customWidth="1"/>
    <col min="3330" max="3330" width="38.109375" customWidth="1"/>
    <col min="3331" max="3331" width="53.44140625" customWidth="1"/>
    <col min="3332" max="3332" width="8.44140625" bestFit="1" customWidth="1"/>
    <col min="3333" max="3333" width="10" bestFit="1" customWidth="1"/>
    <col min="3585" max="3585" width="7.88671875" bestFit="1" customWidth="1"/>
    <col min="3586" max="3586" width="38.109375" customWidth="1"/>
    <col min="3587" max="3587" width="53.44140625" customWidth="1"/>
    <col min="3588" max="3588" width="8.44140625" bestFit="1" customWidth="1"/>
    <col min="3589" max="3589" width="10" bestFit="1" customWidth="1"/>
    <col min="3841" max="3841" width="7.88671875" bestFit="1" customWidth="1"/>
    <col min="3842" max="3842" width="38.109375" customWidth="1"/>
    <col min="3843" max="3843" width="53.44140625" customWidth="1"/>
    <col min="3844" max="3844" width="8.44140625" bestFit="1" customWidth="1"/>
    <col min="3845" max="3845" width="10" bestFit="1" customWidth="1"/>
    <col min="4097" max="4097" width="7.88671875" bestFit="1" customWidth="1"/>
    <col min="4098" max="4098" width="38.109375" customWidth="1"/>
    <col min="4099" max="4099" width="53.44140625" customWidth="1"/>
    <col min="4100" max="4100" width="8.44140625" bestFit="1" customWidth="1"/>
    <col min="4101" max="4101" width="10" bestFit="1" customWidth="1"/>
    <col min="4353" max="4353" width="7.88671875" bestFit="1" customWidth="1"/>
    <col min="4354" max="4354" width="38.109375" customWidth="1"/>
    <col min="4355" max="4355" width="53.44140625" customWidth="1"/>
    <col min="4356" max="4356" width="8.44140625" bestFit="1" customWidth="1"/>
    <col min="4357" max="4357" width="10" bestFit="1" customWidth="1"/>
    <col min="4609" max="4609" width="7.88671875" bestFit="1" customWidth="1"/>
    <col min="4610" max="4610" width="38.109375" customWidth="1"/>
    <col min="4611" max="4611" width="53.44140625" customWidth="1"/>
    <col min="4612" max="4612" width="8.44140625" bestFit="1" customWidth="1"/>
    <col min="4613" max="4613" width="10" bestFit="1" customWidth="1"/>
    <col min="4865" max="4865" width="7.88671875" bestFit="1" customWidth="1"/>
    <col min="4866" max="4866" width="38.109375" customWidth="1"/>
    <col min="4867" max="4867" width="53.44140625" customWidth="1"/>
    <col min="4868" max="4868" width="8.44140625" bestFit="1" customWidth="1"/>
    <col min="4869" max="4869" width="10" bestFit="1" customWidth="1"/>
    <col min="5121" max="5121" width="7.88671875" bestFit="1" customWidth="1"/>
    <col min="5122" max="5122" width="38.109375" customWidth="1"/>
    <col min="5123" max="5123" width="53.44140625" customWidth="1"/>
    <col min="5124" max="5124" width="8.44140625" bestFit="1" customWidth="1"/>
    <col min="5125" max="5125" width="10" bestFit="1" customWidth="1"/>
    <col min="5377" max="5377" width="7.88671875" bestFit="1" customWidth="1"/>
    <col min="5378" max="5378" width="38.109375" customWidth="1"/>
    <col min="5379" max="5379" width="53.44140625" customWidth="1"/>
    <col min="5380" max="5380" width="8.44140625" bestFit="1" customWidth="1"/>
    <col min="5381" max="5381" width="10" bestFit="1" customWidth="1"/>
    <col min="5633" max="5633" width="7.88671875" bestFit="1" customWidth="1"/>
    <col min="5634" max="5634" width="38.109375" customWidth="1"/>
    <col min="5635" max="5635" width="53.44140625" customWidth="1"/>
    <col min="5636" max="5636" width="8.44140625" bestFit="1" customWidth="1"/>
    <col min="5637" max="5637" width="10" bestFit="1" customWidth="1"/>
    <col min="5889" max="5889" width="7.88671875" bestFit="1" customWidth="1"/>
    <col min="5890" max="5890" width="38.109375" customWidth="1"/>
    <col min="5891" max="5891" width="53.44140625" customWidth="1"/>
    <col min="5892" max="5892" width="8.44140625" bestFit="1" customWidth="1"/>
    <col min="5893" max="5893" width="10" bestFit="1" customWidth="1"/>
    <col min="6145" max="6145" width="7.88671875" bestFit="1" customWidth="1"/>
    <col min="6146" max="6146" width="38.109375" customWidth="1"/>
    <col min="6147" max="6147" width="53.44140625" customWidth="1"/>
    <col min="6148" max="6148" width="8.44140625" bestFit="1" customWidth="1"/>
    <col min="6149" max="6149" width="10" bestFit="1" customWidth="1"/>
    <col min="6401" max="6401" width="7.88671875" bestFit="1" customWidth="1"/>
    <col min="6402" max="6402" width="38.109375" customWidth="1"/>
    <col min="6403" max="6403" width="53.44140625" customWidth="1"/>
    <col min="6404" max="6404" width="8.44140625" bestFit="1" customWidth="1"/>
    <col min="6405" max="6405" width="10" bestFit="1" customWidth="1"/>
    <col min="6657" max="6657" width="7.88671875" bestFit="1" customWidth="1"/>
    <col min="6658" max="6658" width="38.109375" customWidth="1"/>
    <col min="6659" max="6659" width="53.44140625" customWidth="1"/>
    <col min="6660" max="6660" width="8.44140625" bestFit="1" customWidth="1"/>
    <col min="6661" max="6661" width="10" bestFit="1" customWidth="1"/>
    <col min="6913" max="6913" width="7.88671875" bestFit="1" customWidth="1"/>
    <col min="6914" max="6914" width="38.109375" customWidth="1"/>
    <col min="6915" max="6915" width="53.44140625" customWidth="1"/>
    <col min="6916" max="6916" width="8.44140625" bestFit="1" customWidth="1"/>
    <col min="6917" max="6917" width="10" bestFit="1" customWidth="1"/>
    <col min="7169" max="7169" width="7.88671875" bestFit="1" customWidth="1"/>
    <col min="7170" max="7170" width="38.109375" customWidth="1"/>
    <col min="7171" max="7171" width="53.44140625" customWidth="1"/>
    <col min="7172" max="7172" width="8.44140625" bestFit="1" customWidth="1"/>
    <col min="7173" max="7173" width="10" bestFit="1" customWidth="1"/>
    <col min="7425" max="7425" width="7.88671875" bestFit="1" customWidth="1"/>
    <col min="7426" max="7426" width="38.109375" customWidth="1"/>
    <col min="7427" max="7427" width="53.44140625" customWidth="1"/>
    <col min="7428" max="7428" width="8.44140625" bestFit="1" customWidth="1"/>
    <col min="7429" max="7429" width="10" bestFit="1" customWidth="1"/>
    <col min="7681" max="7681" width="7.88671875" bestFit="1" customWidth="1"/>
    <col min="7682" max="7682" width="38.109375" customWidth="1"/>
    <col min="7683" max="7683" width="53.44140625" customWidth="1"/>
    <col min="7684" max="7684" width="8.44140625" bestFit="1" customWidth="1"/>
    <col min="7685" max="7685" width="10" bestFit="1" customWidth="1"/>
    <col min="7937" max="7937" width="7.88671875" bestFit="1" customWidth="1"/>
    <col min="7938" max="7938" width="38.109375" customWidth="1"/>
    <col min="7939" max="7939" width="53.44140625" customWidth="1"/>
    <col min="7940" max="7940" width="8.44140625" bestFit="1" customWidth="1"/>
    <col min="7941" max="7941" width="10" bestFit="1" customWidth="1"/>
    <col min="8193" max="8193" width="7.88671875" bestFit="1" customWidth="1"/>
    <col min="8194" max="8194" width="38.109375" customWidth="1"/>
    <col min="8195" max="8195" width="53.44140625" customWidth="1"/>
    <col min="8196" max="8196" width="8.44140625" bestFit="1" customWidth="1"/>
    <col min="8197" max="8197" width="10" bestFit="1" customWidth="1"/>
    <col min="8449" max="8449" width="7.88671875" bestFit="1" customWidth="1"/>
    <col min="8450" max="8450" width="38.109375" customWidth="1"/>
    <col min="8451" max="8451" width="53.44140625" customWidth="1"/>
    <col min="8452" max="8452" width="8.44140625" bestFit="1" customWidth="1"/>
    <col min="8453" max="8453" width="10" bestFit="1" customWidth="1"/>
    <col min="8705" max="8705" width="7.88671875" bestFit="1" customWidth="1"/>
    <col min="8706" max="8706" width="38.109375" customWidth="1"/>
    <col min="8707" max="8707" width="53.44140625" customWidth="1"/>
    <col min="8708" max="8708" width="8.44140625" bestFit="1" customWidth="1"/>
    <col min="8709" max="8709" width="10" bestFit="1" customWidth="1"/>
    <col min="8961" max="8961" width="7.88671875" bestFit="1" customWidth="1"/>
    <col min="8962" max="8962" width="38.109375" customWidth="1"/>
    <col min="8963" max="8963" width="53.44140625" customWidth="1"/>
    <col min="8964" max="8964" width="8.44140625" bestFit="1" customWidth="1"/>
    <col min="8965" max="8965" width="10" bestFit="1" customWidth="1"/>
    <col min="9217" max="9217" width="7.88671875" bestFit="1" customWidth="1"/>
    <col min="9218" max="9218" width="38.109375" customWidth="1"/>
    <col min="9219" max="9219" width="53.44140625" customWidth="1"/>
    <col min="9220" max="9220" width="8.44140625" bestFit="1" customWidth="1"/>
    <col min="9221" max="9221" width="10" bestFit="1" customWidth="1"/>
    <col min="9473" max="9473" width="7.88671875" bestFit="1" customWidth="1"/>
    <col min="9474" max="9474" width="38.109375" customWidth="1"/>
    <col min="9475" max="9475" width="53.44140625" customWidth="1"/>
    <col min="9476" max="9476" width="8.44140625" bestFit="1" customWidth="1"/>
    <col min="9477" max="9477" width="10" bestFit="1" customWidth="1"/>
    <col min="9729" max="9729" width="7.88671875" bestFit="1" customWidth="1"/>
    <col min="9730" max="9730" width="38.109375" customWidth="1"/>
    <col min="9731" max="9731" width="53.44140625" customWidth="1"/>
    <col min="9732" max="9732" width="8.44140625" bestFit="1" customWidth="1"/>
    <col min="9733" max="9733" width="10" bestFit="1" customWidth="1"/>
    <col min="9985" max="9985" width="7.88671875" bestFit="1" customWidth="1"/>
    <col min="9986" max="9986" width="38.109375" customWidth="1"/>
    <col min="9987" max="9987" width="53.44140625" customWidth="1"/>
    <col min="9988" max="9988" width="8.44140625" bestFit="1" customWidth="1"/>
    <col min="9989" max="9989" width="10" bestFit="1" customWidth="1"/>
    <col min="10241" max="10241" width="7.88671875" bestFit="1" customWidth="1"/>
    <col min="10242" max="10242" width="38.109375" customWidth="1"/>
    <col min="10243" max="10243" width="53.44140625" customWidth="1"/>
    <col min="10244" max="10244" width="8.44140625" bestFit="1" customWidth="1"/>
    <col min="10245" max="10245" width="10" bestFit="1" customWidth="1"/>
    <col min="10497" max="10497" width="7.88671875" bestFit="1" customWidth="1"/>
    <col min="10498" max="10498" width="38.109375" customWidth="1"/>
    <col min="10499" max="10499" width="53.44140625" customWidth="1"/>
    <col min="10500" max="10500" width="8.44140625" bestFit="1" customWidth="1"/>
    <col min="10501" max="10501" width="10" bestFit="1" customWidth="1"/>
    <col min="10753" max="10753" width="7.88671875" bestFit="1" customWidth="1"/>
    <col min="10754" max="10754" width="38.109375" customWidth="1"/>
    <col min="10755" max="10755" width="53.44140625" customWidth="1"/>
    <col min="10756" max="10756" width="8.44140625" bestFit="1" customWidth="1"/>
    <col min="10757" max="10757" width="10" bestFit="1" customWidth="1"/>
    <col min="11009" max="11009" width="7.88671875" bestFit="1" customWidth="1"/>
    <col min="11010" max="11010" width="38.109375" customWidth="1"/>
    <col min="11011" max="11011" width="53.44140625" customWidth="1"/>
    <col min="11012" max="11012" width="8.44140625" bestFit="1" customWidth="1"/>
    <col min="11013" max="11013" width="10" bestFit="1" customWidth="1"/>
    <col min="11265" max="11265" width="7.88671875" bestFit="1" customWidth="1"/>
    <col min="11266" max="11266" width="38.109375" customWidth="1"/>
    <col min="11267" max="11267" width="53.44140625" customWidth="1"/>
    <col min="11268" max="11268" width="8.44140625" bestFit="1" customWidth="1"/>
    <col min="11269" max="11269" width="10" bestFit="1" customWidth="1"/>
    <col min="11521" max="11521" width="7.88671875" bestFit="1" customWidth="1"/>
    <col min="11522" max="11522" width="38.109375" customWidth="1"/>
    <col min="11523" max="11523" width="53.44140625" customWidth="1"/>
    <col min="11524" max="11524" width="8.44140625" bestFit="1" customWidth="1"/>
    <col min="11525" max="11525" width="10" bestFit="1" customWidth="1"/>
    <col min="11777" max="11777" width="7.88671875" bestFit="1" customWidth="1"/>
    <col min="11778" max="11778" width="38.109375" customWidth="1"/>
    <col min="11779" max="11779" width="53.44140625" customWidth="1"/>
    <col min="11780" max="11780" width="8.44140625" bestFit="1" customWidth="1"/>
    <col min="11781" max="11781" width="10" bestFit="1" customWidth="1"/>
    <col min="12033" max="12033" width="7.88671875" bestFit="1" customWidth="1"/>
    <col min="12034" max="12034" width="38.109375" customWidth="1"/>
    <col min="12035" max="12035" width="53.44140625" customWidth="1"/>
    <col min="12036" max="12036" width="8.44140625" bestFit="1" customWidth="1"/>
    <col min="12037" max="12037" width="10" bestFit="1" customWidth="1"/>
    <col min="12289" max="12289" width="7.88671875" bestFit="1" customWidth="1"/>
    <col min="12290" max="12290" width="38.109375" customWidth="1"/>
    <col min="12291" max="12291" width="53.44140625" customWidth="1"/>
    <col min="12292" max="12292" width="8.44140625" bestFit="1" customWidth="1"/>
    <col min="12293" max="12293" width="10" bestFit="1" customWidth="1"/>
    <col min="12545" max="12545" width="7.88671875" bestFit="1" customWidth="1"/>
    <col min="12546" max="12546" width="38.109375" customWidth="1"/>
    <col min="12547" max="12547" width="53.44140625" customWidth="1"/>
    <col min="12548" max="12548" width="8.44140625" bestFit="1" customWidth="1"/>
    <col min="12549" max="12549" width="10" bestFit="1" customWidth="1"/>
    <col min="12801" max="12801" width="7.88671875" bestFit="1" customWidth="1"/>
    <col min="12802" max="12802" width="38.109375" customWidth="1"/>
    <col min="12803" max="12803" width="53.44140625" customWidth="1"/>
    <col min="12804" max="12804" width="8.44140625" bestFit="1" customWidth="1"/>
    <col min="12805" max="12805" width="10" bestFit="1" customWidth="1"/>
    <col min="13057" max="13057" width="7.88671875" bestFit="1" customWidth="1"/>
    <col min="13058" max="13058" width="38.109375" customWidth="1"/>
    <col min="13059" max="13059" width="53.44140625" customWidth="1"/>
    <col min="13060" max="13060" width="8.44140625" bestFit="1" customWidth="1"/>
    <col min="13061" max="13061" width="10" bestFit="1" customWidth="1"/>
    <col min="13313" max="13313" width="7.88671875" bestFit="1" customWidth="1"/>
    <col min="13314" max="13314" width="38.109375" customWidth="1"/>
    <col min="13315" max="13315" width="53.44140625" customWidth="1"/>
    <col min="13316" max="13316" width="8.44140625" bestFit="1" customWidth="1"/>
    <col min="13317" max="13317" width="10" bestFit="1" customWidth="1"/>
    <col min="13569" max="13569" width="7.88671875" bestFit="1" customWidth="1"/>
    <col min="13570" max="13570" width="38.109375" customWidth="1"/>
    <col min="13571" max="13571" width="53.44140625" customWidth="1"/>
    <col min="13572" max="13572" width="8.44140625" bestFit="1" customWidth="1"/>
    <col min="13573" max="13573" width="10" bestFit="1" customWidth="1"/>
    <col min="13825" max="13825" width="7.88671875" bestFit="1" customWidth="1"/>
    <col min="13826" max="13826" width="38.109375" customWidth="1"/>
    <col min="13827" max="13827" width="53.44140625" customWidth="1"/>
    <col min="13828" max="13828" width="8.44140625" bestFit="1" customWidth="1"/>
    <col min="13829" max="13829" width="10" bestFit="1" customWidth="1"/>
    <col min="14081" max="14081" width="7.88671875" bestFit="1" customWidth="1"/>
    <col min="14082" max="14082" width="38.109375" customWidth="1"/>
    <col min="14083" max="14083" width="53.44140625" customWidth="1"/>
    <col min="14084" max="14084" width="8.44140625" bestFit="1" customWidth="1"/>
    <col min="14085" max="14085" width="10" bestFit="1" customWidth="1"/>
    <col min="14337" max="14337" width="7.88671875" bestFit="1" customWidth="1"/>
    <col min="14338" max="14338" width="38.109375" customWidth="1"/>
    <col min="14339" max="14339" width="53.44140625" customWidth="1"/>
    <col min="14340" max="14340" width="8.44140625" bestFit="1" customWidth="1"/>
    <col min="14341" max="14341" width="10" bestFit="1" customWidth="1"/>
    <col min="14593" max="14593" width="7.88671875" bestFit="1" customWidth="1"/>
    <col min="14594" max="14594" width="38.109375" customWidth="1"/>
    <col min="14595" max="14595" width="53.44140625" customWidth="1"/>
    <col min="14596" max="14596" width="8.44140625" bestFit="1" customWidth="1"/>
    <col min="14597" max="14597" width="10" bestFit="1" customWidth="1"/>
    <col min="14849" max="14849" width="7.88671875" bestFit="1" customWidth="1"/>
    <col min="14850" max="14850" width="38.109375" customWidth="1"/>
    <col min="14851" max="14851" width="53.44140625" customWidth="1"/>
    <col min="14852" max="14852" width="8.44140625" bestFit="1" customWidth="1"/>
    <col min="14853" max="14853" width="10" bestFit="1" customWidth="1"/>
    <col min="15105" max="15105" width="7.88671875" bestFit="1" customWidth="1"/>
    <col min="15106" max="15106" width="38.109375" customWidth="1"/>
    <col min="15107" max="15107" width="53.44140625" customWidth="1"/>
    <col min="15108" max="15108" width="8.44140625" bestFit="1" customWidth="1"/>
    <col min="15109" max="15109" width="10" bestFit="1" customWidth="1"/>
    <col min="15361" max="15361" width="7.88671875" bestFit="1" customWidth="1"/>
    <col min="15362" max="15362" width="38.109375" customWidth="1"/>
    <col min="15363" max="15363" width="53.44140625" customWidth="1"/>
    <col min="15364" max="15364" width="8.44140625" bestFit="1" customWidth="1"/>
    <col min="15365" max="15365" width="10" bestFit="1" customWidth="1"/>
    <col min="15617" max="15617" width="7.88671875" bestFit="1" customWidth="1"/>
    <col min="15618" max="15618" width="38.109375" customWidth="1"/>
    <col min="15619" max="15619" width="53.44140625" customWidth="1"/>
    <col min="15620" max="15620" width="8.44140625" bestFit="1" customWidth="1"/>
    <col min="15621" max="15621" width="10" bestFit="1" customWidth="1"/>
    <col min="15873" max="15873" width="7.88671875" bestFit="1" customWidth="1"/>
    <col min="15874" max="15874" width="38.109375" customWidth="1"/>
    <col min="15875" max="15875" width="53.44140625" customWidth="1"/>
    <col min="15876" max="15876" width="8.44140625" bestFit="1" customWidth="1"/>
    <col min="15877" max="15877" width="10" bestFit="1" customWidth="1"/>
    <col min="16129" max="16129" width="7.88671875" bestFit="1" customWidth="1"/>
    <col min="16130" max="16130" width="38.109375" customWidth="1"/>
    <col min="16131" max="16131" width="53.44140625" customWidth="1"/>
    <col min="16132" max="16132" width="8.44140625" bestFit="1" customWidth="1"/>
    <col min="16133" max="16133" width="10" bestFit="1" customWidth="1"/>
  </cols>
  <sheetData>
    <row r="1" spans="1:5" ht="81" customHeight="1" thickBot="1">
      <c r="A1" s="382"/>
      <c r="B1" s="383"/>
      <c r="C1" s="384" t="s">
        <v>140</v>
      </c>
      <c r="D1" s="385"/>
      <c r="E1" s="386"/>
    </row>
    <row r="2" spans="1:5" ht="13.5" customHeight="1" thickBot="1">
      <c r="A2" s="75" t="str">
        <f>[1]ORÇAMENTO!A3</f>
        <v xml:space="preserve">OBRA : </v>
      </c>
      <c r="B2" s="387" t="s">
        <v>147</v>
      </c>
      <c r="C2" s="387"/>
      <c r="D2" s="387"/>
      <c r="E2" s="388"/>
    </row>
    <row r="3" spans="1:5" ht="13.5" customHeight="1" thickBot="1">
      <c r="A3" s="76" t="str">
        <f>[1]ORÇAMENTO!A4</f>
        <v>LOCAL:</v>
      </c>
      <c r="B3" s="389" t="str">
        <f>planilha!A7</f>
        <v xml:space="preserve">SANTA MARIA DE JETIBÁ- ESPIRITO SANTO </v>
      </c>
      <c r="C3" s="389"/>
      <c r="D3" s="389"/>
      <c r="E3" s="390"/>
    </row>
    <row r="4" spans="1:5" ht="13.8" thickBot="1">
      <c r="A4" s="77" t="s">
        <v>0</v>
      </c>
      <c r="B4" s="105" t="s">
        <v>1</v>
      </c>
      <c r="C4" s="78" t="s">
        <v>141</v>
      </c>
      <c r="D4" s="79" t="s">
        <v>24</v>
      </c>
      <c r="E4" s="80" t="s">
        <v>142</v>
      </c>
    </row>
    <row r="5" spans="1:5">
      <c r="A5" s="81" t="s">
        <v>7</v>
      </c>
      <c r="B5" s="106" t="str">
        <f>planilha!D10</f>
        <v>INSTALAÇÃO DO CANTEIRO DE OBRAS</v>
      </c>
      <c r="C5" s="82"/>
      <c r="D5" s="83"/>
      <c r="E5" s="84"/>
    </row>
    <row r="6" spans="1:5" ht="22.8">
      <c r="A6" s="85" t="s">
        <v>3</v>
      </c>
      <c r="B6" s="107" t="s">
        <v>143</v>
      </c>
      <c r="C6" s="86" t="s">
        <v>144</v>
      </c>
      <c r="D6" s="87">
        <v>8</v>
      </c>
      <c r="E6" s="88" t="s">
        <v>2</v>
      </c>
    </row>
    <row r="7" spans="1:5">
      <c r="A7" s="85"/>
      <c r="B7" s="107"/>
      <c r="C7" s="89" t="s">
        <v>145</v>
      </c>
      <c r="D7" s="90">
        <f>D6</f>
        <v>8</v>
      </c>
      <c r="E7" s="91" t="s">
        <v>2</v>
      </c>
    </row>
    <row r="8" spans="1:5">
      <c r="A8" s="101" t="s">
        <v>8</v>
      </c>
      <c r="B8" s="108" t="str">
        <f>planilha!D18</f>
        <v>SERVIÇOS PRELIMINARES</v>
      </c>
      <c r="C8" s="102"/>
      <c r="D8" s="103"/>
      <c r="E8" s="104"/>
    </row>
    <row r="9" spans="1:5">
      <c r="A9" s="85" t="s">
        <v>81</v>
      </c>
      <c r="B9" s="107" t="str">
        <f>planilha!D19</f>
        <v>Retiradas de divisorias em chapas ou tabuas</v>
      </c>
      <c r="C9" s="86"/>
      <c r="D9" s="87"/>
      <c r="E9" s="88"/>
    </row>
    <row r="10" spans="1:5">
      <c r="A10" s="85"/>
      <c r="B10" s="107"/>
      <c r="C10" s="117" t="s">
        <v>590</v>
      </c>
      <c r="D10" s="87"/>
      <c r="E10" s="88"/>
    </row>
    <row r="11" spans="1:5">
      <c r="A11" s="85"/>
      <c r="B11" s="107"/>
      <c r="C11" s="116" t="s">
        <v>152</v>
      </c>
      <c r="D11" s="87">
        <v>94.44</v>
      </c>
      <c r="E11" s="88" t="s">
        <v>2</v>
      </c>
    </row>
    <row r="12" spans="1:5">
      <c r="A12" s="85"/>
      <c r="B12" s="107"/>
      <c r="C12" s="89" t="s">
        <v>145</v>
      </c>
      <c r="D12" s="90">
        <f>SUM(D9:D11)</f>
        <v>94.44</v>
      </c>
      <c r="E12" s="91" t="s">
        <v>2</v>
      </c>
    </row>
    <row r="13" spans="1:5" ht="22.8">
      <c r="A13" s="92" t="s">
        <v>265</v>
      </c>
      <c r="B13" s="107" t="str">
        <f>planilha!D20</f>
        <v>Demolicao de alvenaria de elementos ceramicos vazados</v>
      </c>
      <c r="C13" s="93"/>
      <c r="D13" s="94"/>
      <c r="E13" s="88"/>
    </row>
    <row r="14" spans="1:5">
      <c r="A14" s="92"/>
      <c r="B14" s="107"/>
      <c r="C14" s="118" t="s">
        <v>182</v>
      </c>
      <c r="D14" s="94"/>
      <c r="E14" s="88"/>
    </row>
    <row r="15" spans="1:5">
      <c r="A15" s="92"/>
      <c r="B15" s="107"/>
      <c r="C15" s="119" t="s">
        <v>209</v>
      </c>
      <c r="D15" s="94">
        <v>2.62</v>
      </c>
      <c r="E15" s="88" t="s">
        <v>107</v>
      </c>
    </row>
    <row r="16" spans="1:5">
      <c r="A16" s="92"/>
      <c r="B16" s="107"/>
      <c r="C16" s="117" t="s">
        <v>590</v>
      </c>
      <c r="D16" s="94"/>
      <c r="E16" s="88"/>
    </row>
    <row r="17" spans="1:5">
      <c r="A17" s="92"/>
      <c r="B17" s="107"/>
      <c r="C17" s="95" t="s">
        <v>155</v>
      </c>
      <c r="D17" s="94">
        <v>0.189</v>
      </c>
      <c r="E17" s="88" t="s">
        <v>107</v>
      </c>
    </row>
    <row r="18" spans="1:5">
      <c r="A18" s="92"/>
      <c r="B18" s="107"/>
      <c r="C18" s="95" t="s">
        <v>156</v>
      </c>
      <c r="D18" s="94">
        <v>0.28349999999999997</v>
      </c>
      <c r="E18" s="88" t="s">
        <v>107</v>
      </c>
    </row>
    <row r="19" spans="1:5">
      <c r="A19" s="92"/>
      <c r="B19" s="107"/>
      <c r="C19" s="96" t="s">
        <v>145</v>
      </c>
      <c r="D19" s="90">
        <f>SUM(D14:D18)</f>
        <v>3.0925000000000002</v>
      </c>
      <c r="E19" s="91" t="s">
        <v>107</v>
      </c>
    </row>
    <row r="20" spans="1:5">
      <c r="A20" s="92" t="s">
        <v>266</v>
      </c>
      <c r="B20" s="107" t="str">
        <f>planilha!D21</f>
        <v>Demolição de piso revestido com cerâmica</v>
      </c>
      <c r="C20" s="93" t="s">
        <v>157</v>
      </c>
      <c r="D20" s="94"/>
      <c r="E20" s="88"/>
    </row>
    <row r="21" spans="1:5">
      <c r="A21" s="92"/>
      <c r="B21" s="107"/>
      <c r="C21" s="117" t="s">
        <v>590</v>
      </c>
      <c r="D21" s="94"/>
      <c r="E21" s="88"/>
    </row>
    <row r="22" spans="1:5">
      <c r="A22" s="92"/>
      <c r="B22" s="107"/>
      <c r="C22" s="95" t="s">
        <v>158</v>
      </c>
      <c r="D22" s="94">
        <v>8.1000000000000003E-2</v>
      </c>
      <c r="E22" s="88" t="s">
        <v>107</v>
      </c>
    </row>
    <row r="23" spans="1:5">
      <c r="A23" s="92"/>
      <c r="B23" s="107"/>
      <c r="C23" s="95" t="s">
        <v>159</v>
      </c>
      <c r="D23" s="94">
        <v>8.3864999999999998</v>
      </c>
      <c r="E23" s="88" t="s">
        <v>107</v>
      </c>
    </row>
    <row r="24" spans="1:5">
      <c r="A24" s="92"/>
      <c r="B24" s="107"/>
      <c r="C24" s="95" t="s">
        <v>160</v>
      </c>
      <c r="D24" s="94">
        <v>1.7370000000000001</v>
      </c>
      <c r="E24" s="88" t="s">
        <v>107</v>
      </c>
    </row>
    <row r="25" spans="1:5">
      <c r="A25" s="92"/>
      <c r="B25" s="107"/>
      <c r="C25" s="96" t="s">
        <v>145</v>
      </c>
      <c r="D25" s="90">
        <f>SUM(D22:D24)</f>
        <v>10.204499999999999</v>
      </c>
      <c r="E25" s="91" t="s">
        <v>107</v>
      </c>
    </row>
    <row r="26" spans="1:5" ht="22.8">
      <c r="A26" s="92" t="s">
        <v>109</v>
      </c>
      <c r="B26" s="107" t="str">
        <f>planilha!D22</f>
        <v>Demolição de piso cimentado, exclusive lastro de concreto</v>
      </c>
      <c r="C26" s="93"/>
      <c r="D26" s="94"/>
      <c r="E26" s="88"/>
    </row>
    <row r="27" spans="1:5">
      <c r="A27" s="92"/>
      <c r="B27" s="107"/>
      <c r="C27" s="118" t="s">
        <v>590</v>
      </c>
      <c r="D27" s="94"/>
      <c r="E27" s="88"/>
    </row>
    <row r="28" spans="1:5">
      <c r="A28" s="92"/>
      <c r="B28" s="107"/>
      <c r="C28" s="95" t="s">
        <v>161</v>
      </c>
      <c r="D28" s="94">
        <v>2.25</v>
      </c>
      <c r="E28" s="88" t="s">
        <v>2</v>
      </c>
    </row>
    <row r="29" spans="1:5">
      <c r="A29" s="92"/>
      <c r="B29" s="107"/>
      <c r="C29" s="95" t="s">
        <v>148</v>
      </c>
      <c r="D29" s="94">
        <v>120.86</v>
      </c>
      <c r="E29" s="88" t="s">
        <v>2</v>
      </c>
    </row>
    <row r="30" spans="1:5" ht="13.5" customHeight="1">
      <c r="A30" s="92"/>
      <c r="B30" s="107"/>
      <c r="C30" s="96" t="s">
        <v>145</v>
      </c>
      <c r="D30" s="90">
        <f>SUM(D28:D29)</f>
        <v>123.11</v>
      </c>
      <c r="E30" s="91" t="s">
        <v>2</v>
      </c>
    </row>
    <row r="31" spans="1:5">
      <c r="A31" s="92" t="s">
        <v>267</v>
      </c>
      <c r="B31" s="107" t="str">
        <f>planilha!D23</f>
        <v>Demolicao de forro de gesso</v>
      </c>
      <c r="C31" s="93"/>
      <c r="D31" s="94"/>
      <c r="E31" s="88"/>
    </row>
    <row r="32" spans="1:5">
      <c r="A32" s="92"/>
      <c r="B32" s="107"/>
      <c r="C32" s="118" t="s">
        <v>182</v>
      </c>
      <c r="D32" s="94"/>
      <c r="E32" s="88"/>
    </row>
    <row r="33" spans="1:5">
      <c r="A33" s="92"/>
      <c r="B33" s="107"/>
      <c r="C33" s="95" t="s">
        <v>183</v>
      </c>
      <c r="D33" s="94">
        <v>7.72</v>
      </c>
      <c r="E33" s="88" t="s">
        <v>2</v>
      </c>
    </row>
    <row r="34" spans="1:5">
      <c r="A34" s="92"/>
      <c r="B34" s="107"/>
      <c r="C34" s="95" t="s">
        <v>184</v>
      </c>
      <c r="D34" s="94">
        <v>8.2200000000000006</v>
      </c>
      <c r="E34" s="88" t="s">
        <v>2</v>
      </c>
    </row>
    <row r="35" spans="1:5">
      <c r="A35" s="92"/>
      <c r="B35" s="107"/>
      <c r="C35" s="95" t="s">
        <v>185</v>
      </c>
      <c r="D35" s="94">
        <v>10.64</v>
      </c>
      <c r="E35" s="88" t="s">
        <v>2</v>
      </c>
    </row>
    <row r="36" spans="1:5">
      <c r="A36" s="92"/>
      <c r="B36" s="107"/>
      <c r="C36" s="95" t="s">
        <v>186</v>
      </c>
      <c r="D36" s="94">
        <v>16.149999999999999</v>
      </c>
      <c r="E36" s="88" t="s">
        <v>2</v>
      </c>
    </row>
    <row r="37" spans="1:5">
      <c r="A37" s="92"/>
      <c r="B37" s="107"/>
      <c r="C37" s="95" t="s">
        <v>187</v>
      </c>
      <c r="D37" s="94">
        <v>10.08</v>
      </c>
      <c r="E37" s="88" t="s">
        <v>2</v>
      </c>
    </row>
    <row r="38" spans="1:5">
      <c r="A38" s="92"/>
      <c r="B38" s="107"/>
      <c r="C38" s="95" t="s">
        <v>188</v>
      </c>
      <c r="D38" s="94">
        <v>9.43</v>
      </c>
      <c r="E38" s="88" t="s">
        <v>2</v>
      </c>
    </row>
    <row r="39" spans="1:5">
      <c r="A39" s="92"/>
      <c r="B39" s="107"/>
      <c r="C39" s="95" t="s">
        <v>189</v>
      </c>
      <c r="D39" s="94">
        <v>8.1199999999999992</v>
      </c>
      <c r="E39" s="88" t="s">
        <v>2</v>
      </c>
    </row>
    <row r="40" spans="1:5">
      <c r="A40" s="92"/>
      <c r="B40" s="107"/>
      <c r="C40" s="95" t="s">
        <v>190</v>
      </c>
      <c r="D40" s="94">
        <v>5.89</v>
      </c>
      <c r="E40" s="88" t="s">
        <v>2</v>
      </c>
    </row>
    <row r="41" spans="1:5">
      <c r="A41" s="92"/>
      <c r="B41" s="107"/>
      <c r="C41" s="95" t="s">
        <v>191</v>
      </c>
      <c r="D41" s="94">
        <v>10.64</v>
      </c>
      <c r="E41" s="88" t="s">
        <v>2</v>
      </c>
    </row>
    <row r="42" spans="1:5">
      <c r="A42" s="92"/>
      <c r="B42" s="107"/>
      <c r="C42" s="95" t="s">
        <v>192</v>
      </c>
      <c r="D42" s="94">
        <v>7.18</v>
      </c>
      <c r="E42" s="88" t="s">
        <v>2</v>
      </c>
    </row>
    <row r="43" spans="1:5">
      <c r="A43" s="92"/>
      <c r="B43" s="107"/>
      <c r="C43" s="95" t="s">
        <v>193</v>
      </c>
      <c r="D43" s="94">
        <v>11.93</v>
      </c>
      <c r="E43" s="88" t="s">
        <v>2</v>
      </c>
    </row>
    <row r="44" spans="1:5">
      <c r="A44" s="92"/>
      <c r="B44" s="107"/>
      <c r="C44" s="95" t="s">
        <v>194</v>
      </c>
      <c r="D44" s="94">
        <v>9.57</v>
      </c>
      <c r="E44" s="88" t="s">
        <v>2</v>
      </c>
    </row>
    <row r="45" spans="1:5">
      <c r="A45" s="92"/>
      <c r="B45" s="107"/>
      <c r="C45" s="95" t="s">
        <v>195</v>
      </c>
      <c r="D45" s="94">
        <v>19.47</v>
      </c>
      <c r="E45" s="88" t="s">
        <v>2</v>
      </c>
    </row>
    <row r="46" spans="1:5">
      <c r="A46" s="92"/>
      <c r="B46" s="107"/>
      <c r="C46" s="95" t="s">
        <v>196</v>
      </c>
      <c r="D46" s="94">
        <v>8.1199999999999992</v>
      </c>
      <c r="E46" s="88" t="s">
        <v>2</v>
      </c>
    </row>
    <row r="47" spans="1:5">
      <c r="A47" s="92"/>
      <c r="B47" s="107"/>
      <c r="C47" s="95" t="s">
        <v>197</v>
      </c>
      <c r="D47" s="94">
        <v>10.7</v>
      </c>
      <c r="E47" s="88" t="s">
        <v>2</v>
      </c>
    </row>
    <row r="48" spans="1:5">
      <c r="A48" s="92"/>
      <c r="B48" s="107"/>
      <c r="C48" s="95" t="s">
        <v>167</v>
      </c>
      <c r="D48" s="94">
        <v>8.17</v>
      </c>
      <c r="E48" s="88" t="s">
        <v>2</v>
      </c>
    </row>
    <row r="49" spans="1:5">
      <c r="A49" s="92"/>
      <c r="B49" s="107"/>
      <c r="C49" s="95" t="s">
        <v>166</v>
      </c>
      <c r="D49" s="94">
        <v>7.8</v>
      </c>
      <c r="E49" s="88" t="s">
        <v>2</v>
      </c>
    </row>
    <row r="50" spans="1:5">
      <c r="A50" s="92"/>
      <c r="B50" s="107"/>
      <c r="C50" s="95" t="s">
        <v>198</v>
      </c>
      <c r="D50" s="94">
        <v>4.05</v>
      </c>
      <c r="E50" s="88" t="s">
        <v>2</v>
      </c>
    </row>
    <row r="51" spans="1:5">
      <c r="A51" s="92"/>
      <c r="B51" s="107"/>
      <c r="C51" s="95" t="s">
        <v>177</v>
      </c>
      <c r="D51" s="94">
        <v>9.9700000000000006</v>
      </c>
      <c r="E51" s="88" t="s">
        <v>2</v>
      </c>
    </row>
    <row r="52" spans="1:5">
      <c r="A52" s="92"/>
      <c r="B52" s="107"/>
      <c r="C52" s="95" t="s">
        <v>164</v>
      </c>
      <c r="D52" s="94">
        <v>72.8</v>
      </c>
      <c r="E52" s="88" t="s">
        <v>2</v>
      </c>
    </row>
    <row r="53" spans="1:5">
      <c r="A53" s="92"/>
      <c r="B53" s="107"/>
      <c r="C53" s="95" t="s">
        <v>199</v>
      </c>
      <c r="D53" s="94">
        <v>19.45</v>
      </c>
      <c r="E53" s="88" t="s">
        <v>2</v>
      </c>
    </row>
    <row r="54" spans="1:5">
      <c r="A54" s="92"/>
      <c r="B54" s="107"/>
      <c r="C54" s="95" t="s">
        <v>200</v>
      </c>
      <c r="D54" s="94">
        <v>14.98</v>
      </c>
      <c r="E54" s="88" t="s">
        <v>2</v>
      </c>
    </row>
    <row r="55" spans="1:5">
      <c r="A55" s="92"/>
      <c r="B55" s="107"/>
      <c r="C55" s="95" t="s">
        <v>201</v>
      </c>
      <c r="D55" s="94">
        <v>12.97</v>
      </c>
      <c r="E55" s="88" t="s">
        <v>2</v>
      </c>
    </row>
    <row r="56" spans="1:5">
      <c r="A56" s="92"/>
      <c r="B56" s="107"/>
      <c r="C56" s="95" t="s">
        <v>202</v>
      </c>
      <c r="D56" s="94">
        <v>4.24</v>
      </c>
      <c r="E56" s="88" t="s">
        <v>2</v>
      </c>
    </row>
    <row r="57" spans="1:5">
      <c r="A57" s="92"/>
      <c r="B57" s="107"/>
      <c r="C57" s="95" t="s">
        <v>203</v>
      </c>
      <c r="D57" s="94">
        <v>3.99</v>
      </c>
      <c r="E57" s="88" t="s">
        <v>2</v>
      </c>
    </row>
    <row r="58" spans="1:5">
      <c r="A58" s="92"/>
      <c r="B58" s="107"/>
      <c r="C58" s="95" t="s">
        <v>204</v>
      </c>
      <c r="D58" s="94">
        <v>15.58</v>
      </c>
      <c r="E58" s="88" t="s">
        <v>2</v>
      </c>
    </row>
    <row r="59" spans="1:5">
      <c r="A59" s="92"/>
      <c r="B59" s="107"/>
      <c r="C59" s="95" t="s">
        <v>205</v>
      </c>
      <c r="D59" s="94">
        <v>32.119999999999997</v>
      </c>
      <c r="E59" s="88" t="s">
        <v>2</v>
      </c>
    </row>
    <row r="60" spans="1:5">
      <c r="A60" s="92"/>
      <c r="B60" s="107"/>
      <c r="C60" s="95" t="s">
        <v>164</v>
      </c>
      <c r="D60" s="94">
        <v>10.91</v>
      </c>
      <c r="E60" s="88" t="s">
        <v>2</v>
      </c>
    </row>
    <row r="61" spans="1:5">
      <c r="A61" s="92"/>
      <c r="B61" s="107"/>
      <c r="C61" s="95" t="s">
        <v>177</v>
      </c>
      <c r="D61" s="94">
        <v>9.6999999999999993</v>
      </c>
      <c r="E61" s="88" t="s">
        <v>2</v>
      </c>
    </row>
    <row r="62" spans="1:5">
      <c r="A62" s="92"/>
      <c r="B62" s="107"/>
      <c r="C62" s="95" t="s">
        <v>206</v>
      </c>
      <c r="D62" s="94">
        <v>11.29</v>
      </c>
      <c r="E62" s="88" t="s">
        <v>2</v>
      </c>
    </row>
    <row r="63" spans="1:5">
      <c r="A63" s="92"/>
      <c r="B63" s="107"/>
      <c r="C63" s="118" t="s">
        <v>590</v>
      </c>
      <c r="D63" s="94"/>
      <c r="E63" s="88"/>
    </row>
    <row r="64" spans="1:5">
      <c r="A64" s="92"/>
      <c r="B64" s="107"/>
      <c r="C64" s="95" t="s">
        <v>165</v>
      </c>
      <c r="D64" s="94">
        <v>7.99</v>
      </c>
      <c r="E64" s="88" t="s">
        <v>2</v>
      </c>
    </row>
    <row r="65" spans="1:5">
      <c r="A65" s="92"/>
      <c r="B65" s="107"/>
      <c r="C65" s="95" t="s">
        <v>175</v>
      </c>
      <c r="D65" s="94">
        <v>20.28</v>
      </c>
      <c r="E65" s="88" t="s">
        <v>2</v>
      </c>
    </row>
    <row r="66" spans="1:5">
      <c r="A66" s="92"/>
      <c r="B66" s="107"/>
      <c r="C66" s="95" t="s">
        <v>171</v>
      </c>
      <c r="D66" s="94">
        <v>14.55</v>
      </c>
      <c r="E66" s="88" t="s">
        <v>2</v>
      </c>
    </row>
    <row r="67" spans="1:5">
      <c r="A67" s="92"/>
      <c r="B67" s="107"/>
      <c r="C67" s="95" t="s">
        <v>171</v>
      </c>
      <c r="D67" s="94">
        <v>14.55</v>
      </c>
      <c r="E67" s="88" t="s">
        <v>2</v>
      </c>
    </row>
    <row r="68" spans="1:5">
      <c r="A68" s="92"/>
      <c r="B68" s="107"/>
      <c r="C68" s="95" t="s">
        <v>176</v>
      </c>
      <c r="D68" s="94">
        <v>14.55</v>
      </c>
      <c r="E68" s="88" t="s">
        <v>2</v>
      </c>
    </row>
    <row r="69" spans="1:5">
      <c r="A69" s="92"/>
      <c r="B69" s="107"/>
      <c r="C69" s="95" t="s">
        <v>171</v>
      </c>
      <c r="D69" s="94">
        <v>15.91</v>
      </c>
      <c r="E69" s="88" t="s">
        <v>2</v>
      </c>
    </row>
    <row r="70" spans="1:5">
      <c r="A70" s="92"/>
      <c r="B70" s="107"/>
      <c r="C70" s="95" t="s">
        <v>169</v>
      </c>
      <c r="D70" s="94">
        <v>10</v>
      </c>
      <c r="E70" s="88" t="s">
        <v>2</v>
      </c>
    </row>
    <row r="71" spans="1:5">
      <c r="A71" s="92"/>
      <c r="B71" s="107"/>
      <c r="C71" s="95" t="s">
        <v>170</v>
      </c>
      <c r="D71" s="94">
        <v>10</v>
      </c>
      <c r="E71" s="88" t="s">
        <v>2</v>
      </c>
    </row>
    <row r="72" spans="1:5">
      <c r="A72" s="92"/>
      <c r="B72" s="107"/>
      <c r="C72" s="95" t="s">
        <v>164</v>
      </c>
      <c r="D72" s="94">
        <v>33.78</v>
      </c>
      <c r="E72" s="88" t="s">
        <v>2</v>
      </c>
    </row>
    <row r="73" spans="1:5">
      <c r="A73" s="92"/>
      <c r="B73" s="107"/>
      <c r="C73" s="95" t="s">
        <v>177</v>
      </c>
      <c r="D73" s="94">
        <v>9.6999999999999993</v>
      </c>
      <c r="E73" s="88" t="s">
        <v>2</v>
      </c>
    </row>
    <row r="74" spans="1:5">
      <c r="A74" s="92"/>
      <c r="B74" s="107"/>
      <c r="C74" s="95" t="s">
        <v>172</v>
      </c>
      <c r="D74" s="94">
        <v>2.76</v>
      </c>
      <c r="E74" s="88" t="s">
        <v>2</v>
      </c>
    </row>
    <row r="75" spans="1:5">
      <c r="A75" s="92"/>
      <c r="B75" s="107"/>
      <c r="C75" s="95" t="s">
        <v>178</v>
      </c>
      <c r="D75" s="94">
        <v>13.47</v>
      </c>
      <c r="E75" s="88" t="s">
        <v>2</v>
      </c>
    </row>
    <row r="76" spans="1:5">
      <c r="A76" s="92"/>
      <c r="B76" s="107"/>
      <c r="C76" s="95" t="s">
        <v>179</v>
      </c>
      <c r="D76" s="94">
        <v>7.6</v>
      </c>
      <c r="E76" s="88" t="s">
        <v>2</v>
      </c>
    </row>
    <row r="77" spans="1:5">
      <c r="A77" s="92"/>
      <c r="B77" s="107"/>
      <c r="C77" s="95" t="s">
        <v>165</v>
      </c>
      <c r="D77" s="94">
        <v>7.26</v>
      </c>
      <c r="E77" s="88" t="s">
        <v>2</v>
      </c>
    </row>
    <row r="78" spans="1:5">
      <c r="A78" s="92"/>
      <c r="B78" s="107"/>
      <c r="C78" s="95" t="s">
        <v>164</v>
      </c>
      <c r="D78" s="94">
        <v>50.82</v>
      </c>
      <c r="E78" s="88" t="s">
        <v>2</v>
      </c>
    </row>
    <row r="79" spans="1:5">
      <c r="A79" s="92"/>
      <c r="B79" s="107"/>
      <c r="C79" s="95" t="s">
        <v>180</v>
      </c>
      <c r="D79" s="94">
        <v>4.96</v>
      </c>
      <c r="E79" s="88" t="s">
        <v>2</v>
      </c>
    </row>
    <row r="80" spans="1:5">
      <c r="A80" s="92"/>
      <c r="B80" s="107"/>
      <c r="C80" s="95" t="s">
        <v>162</v>
      </c>
      <c r="D80" s="94">
        <v>20.64</v>
      </c>
      <c r="E80" s="88" t="s">
        <v>2</v>
      </c>
    </row>
    <row r="81" spans="1:5">
      <c r="A81" s="92"/>
      <c r="B81" s="107"/>
      <c r="C81" s="95" t="s">
        <v>163</v>
      </c>
      <c r="D81" s="94">
        <v>6.11</v>
      </c>
      <c r="E81" s="88" t="s">
        <v>2</v>
      </c>
    </row>
    <row r="82" spans="1:5">
      <c r="A82" s="92"/>
      <c r="B82" s="107"/>
      <c r="C82" s="95" t="s">
        <v>180</v>
      </c>
      <c r="D82" s="94">
        <v>0.66</v>
      </c>
      <c r="E82" s="88" t="s">
        <v>2</v>
      </c>
    </row>
    <row r="83" spans="1:5">
      <c r="A83" s="92"/>
      <c r="B83" s="107"/>
      <c r="C83" s="95" t="s">
        <v>166</v>
      </c>
      <c r="D83" s="94">
        <v>6.18</v>
      </c>
      <c r="E83" s="88" t="s">
        <v>2</v>
      </c>
    </row>
    <row r="84" spans="1:5">
      <c r="A84" s="92"/>
      <c r="B84" s="107"/>
      <c r="C84" s="95" t="s">
        <v>167</v>
      </c>
      <c r="D84" s="94">
        <v>5.07</v>
      </c>
      <c r="E84" s="88" t="s">
        <v>2</v>
      </c>
    </row>
    <row r="85" spans="1:5">
      <c r="A85" s="92"/>
      <c r="B85" s="107"/>
      <c r="C85" s="95" t="s">
        <v>168</v>
      </c>
      <c r="D85" s="94">
        <v>2.84</v>
      </c>
      <c r="E85" s="88" t="s">
        <v>2</v>
      </c>
    </row>
    <row r="86" spans="1:5">
      <c r="A86" s="92"/>
      <c r="B86" s="107"/>
      <c r="C86" s="95" t="s">
        <v>181</v>
      </c>
      <c r="D86" s="94">
        <v>179.94</v>
      </c>
      <c r="E86" s="88" t="s">
        <v>2</v>
      </c>
    </row>
    <row r="87" spans="1:5">
      <c r="A87" s="92"/>
      <c r="B87" s="107"/>
      <c r="C87" s="96" t="s">
        <v>145</v>
      </c>
      <c r="D87" s="90">
        <f>SUM(D33:D86)</f>
        <v>851.50000000000023</v>
      </c>
      <c r="E87" s="91" t="s">
        <v>2</v>
      </c>
    </row>
    <row r="88" spans="1:5" ht="26.25" customHeight="1">
      <c r="A88" s="92" t="s">
        <v>111</v>
      </c>
      <c r="B88" s="107" t="str">
        <f>planilha!D24</f>
        <v>Retirada de portas e janelas de madeira, inclusive batentes</v>
      </c>
      <c r="C88" s="93"/>
      <c r="D88" s="94"/>
      <c r="E88" s="88"/>
    </row>
    <row r="89" spans="1:5">
      <c r="A89" s="92"/>
      <c r="B89" s="107"/>
      <c r="C89" s="117" t="s">
        <v>589</v>
      </c>
      <c r="D89" s="94"/>
      <c r="E89" s="88"/>
    </row>
    <row r="90" spans="1:5">
      <c r="A90" s="92"/>
      <c r="B90" s="107"/>
      <c r="C90" s="95" t="s">
        <v>218</v>
      </c>
      <c r="D90" s="94">
        <v>1.68</v>
      </c>
      <c r="E90" s="88" t="s">
        <v>2</v>
      </c>
    </row>
    <row r="91" spans="1:5">
      <c r="A91" s="92"/>
      <c r="B91" s="107"/>
      <c r="C91" s="95" t="s">
        <v>219</v>
      </c>
      <c r="D91" s="94">
        <v>0.88</v>
      </c>
      <c r="E91" s="88" t="s">
        <v>2</v>
      </c>
    </row>
    <row r="92" spans="1:5">
      <c r="A92" s="92"/>
      <c r="B92" s="107"/>
      <c r="C92" s="96" t="s">
        <v>145</v>
      </c>
      <c r="D92" s="90">
        <f>SUM(D89:D91)</f>
        <v>2.56</v>
      </c>
      <c r="E92" s="91" t="s">
        <v>2</v>
      </c>
    </row>
    <row r="93" spans="1:5">
      <c r="A93" s="92" t="s">
        <v>112</v>
      </c>
      <c r="B93" s="107" t="str">
        <f>planilha!D25</f>
        <v>Remoção de verniz sobre madeira</v>
      </c>
      <c r="C93" s="93"/>
      <c r="D93" s="94"/>
      <c r="E93" s="88"/>
    </row>
    <row r="94" spans="1:5">
      <c r="A94" s="92"/>
      <c r="B94" s="107"/>
      <c r="C94" s="119" t="s">
        <v>237</v>
      </c>
      <c r="D94" s="94">
        <v>76.42</v>
      </c>
      <c r="E94" s="88" t="s">
        <v>2</v>
      </c>
    </row>
    <row r="95" spans="1:5">
      <c r="A95" s="92"/>
      <c r="B95" s="107"/>
      <c r="C95" s="117" t="s">
        <v>590</v>
      </c>
      <c r="D95" s="94"/>
      <c r="E95" s="88"/>
    </row>
    <row r="96" spans="1:5" ht="22.8">
      <c r="A96" s="92"/>
      <c r="B96" s="107"/>
      <c r="C96" s="95" t="s">
        <v>228</v>
      </c>
      <c r="D96" s="94">
        <v>11.42</v>
      </c>
      <c r="E96" s="88" t="s">
        <v>2</v>
      </c>
    </row>
    <row r="97" spans="1:8">
      <c r="A97" s="92"/>
      <c r="B97" s="107"/>
      <c r="C97" s="96" t="s">
        <v>145</v>
      </c>
      <c r="D97" s="90">
        <f>SUM(D94:D96)</f>
        <v>87.84</v>
      </c>
      <c r="E97" s="91" t="s">
        <v>2</v>
      </c>
    </row>
    <row r="98" spans="1:8">
      <c r="A98" s="92" t="s">
        <v>113</v>
      </c>
      <c r="B98" s="107" t="str">
        <f>planilha!D26</f>
        <v>Retirada de bancada de pia</v>
      </c>
      <c r="C98" s="93"/>
      <c r="D98" s="94"/>
      <c r="E98" s="88"/>
    </row>
    <row r="99" spans="1:8" s="216" customFormat="1">
      <c r="A99" s="92"/>
      <c r="B99" s="107"/>
      <c r="C99" s="117" t="s">
        <v>589</v>
      </c>
      <c r="D99" s="94"/>
      <c r="E99" s="88"/>
    </row>
    <row r="100" spans="1:8" s="216" customFormat="1">
      <c r="A100" s="92"/>
      <c r="B100" s="107"/>
      <c r="C100" s="119" t="s">
        <v>447</v>
      </c>
      <c r="D100" s="94">
        <v>1.18</v>
      </c>
      <c r="E100" s="88" t="s">
        <v>2</v>
      </c>
    </row>
    <row r="101" spans="1:8">
      <c r="A101" s="92"/>
      <c r="B101" s="107"/>
      <c r="C101" s="117" t="s">
        <v>590</v>
      </c>
      <c r="D101" s="94"/>
      <c r="E101" s="88"/>
    </row>
    <row r="102" spans="1:8">
      <c r="A102" s="92"/>
      <c r="B102" s="107"/>
      <c r="C102" s="95" t="s">
        <v>233</v>
      </c>
      <c r="D102" s="94">
        <v>0.77</v>
      </c>
      <c r="E102" s="88" t="s">
        <v>2</v>
      </c>
    </row>
    <row r="103" spans="1:8">
      <c r="A103" s="92"/>
      <c r="B103" s="107"/>
      <c r="C103" s="96" t="s">
        <v>145</v>
      </c>
      <c r="D103" s="90">
        <f>SUM(D99:D102)</f>
        <v>1.95</v>
      </c>
      <c r="E103" s="91" t="s">
        <v>2</v>
      </c>
      <c r="G103" s="295" t="s">
        <v>609</v>
      </c>
      <c r="H103" s="295" t="s">
        <v>610</v>
      </c>
    </row>
    <row r="104" spans="1:8" ht="22.8">
      <c r="A104" s="121" t="s">
        <v>268</v>
      </c>
      <c r="B104" s="122" t="s">
        <v>234</v>
      </c>
      <c r="C104" s="93" t="s">
        <v>611</v>
      </c>
      <c r="D104" s="94">
        <f>360*1.1</f>
        <v>396.00000000000006</v>
      </c>
      <c r="E104" s="88" t="s">
        <v>2</v>
      </c>
      <c r="F104" s="6">
        <f>G104*H104</f>
        <v>359.96250000000003</v>
      </c>
      <c r="G104" s="22">
        <v>16.55</v>
      </c>
      <c r="H104" s="22">
        <v>21.75</v>
      </c>
    </row>
    <row r="105" spans="1:8">
      <c r="A105" s="121"/>
      <c r="B105" s="122"/>
      <c r="C105" s="96" t="s">
        <v>145</v>
      </c>
      <c r="D105" s="90">
        <f>SUM(D104)</f>
        <v>396.00000000000006</v>
      </c>
      <c r="E105" s="91" t="s">
        <v>2</v>
      </c>
    </row>
    <row r="106" spans="1:8" ht="27" customHeight="1">
      <c r="A106" s="92" t="s">
        <v>269</v>
      </c>
      <c r="B106" s="107" t="str">
        <f>planilha!D28</f>
        <v>Lixamento de parede com pintura antiga PVA para recebimento de nova camada de tinta</v>
      </c>
      <c r="C106" s="93"/>
      <c r="D106" s="94"/>
      <c r="E106" s="88"/>
    </row>
    <row r="107" spans="1:8" ht="36.75" customHeight="1">
      <c r="A107" s="92"/>
      <c r="B107" s="107"/>
      <c r="C107" s="95" t="s">
        <v>569</v>
      </c>
      <c r="D107" s="295">
        <f>257.57*7.75+16.84+7.27</f>
        <v>2020.2774999999999</v>
      </c>
      <c r="E107" s="88" t="s">
        <v>2</v>
      </c>
      <c r="F107">
        <f>257.57*7.75+16.84+7.27</f>
        <v>2020.2774999999999</v>
      </c>
    </row>
    <row r="108" spans="1:8">
      <c r="A108" s="92"/>
      <c r="B108" s="107"/>
      <c r="C108" s="95" t="s">
        <v>262</v>
      </c>
      <c r="D108" s="94">
        <f>84.6*2*0.4</f>
        <v>67.679999999999993</v>
      </c>
      <c r="E108" s="88" t="s">
        <v>2</v>
      </c>
      <c r="F108">
        <f>2*(G108+H108)+8</f>
        <v>84.6</v>
      </c>
      <c r="G108" s="22">
        <v>16.55</v>
      </c>
      <c r="H108" s="22">
        <v>21.75</v>
      </c>
    </row>
    <row r="109" spans="1:8">
      <c r="A109" s="92"/>
      <c r="B109" s="107"/>
      <c r="C109" s="96" t="s">
        <v>145</v>
      </c>
      <c r="D109" s="90">
        <f>SUM(D107:D108)</f>
        <v>2087.9575</v>
      </c>
      <c r="E109" s="91" t="s">
        <v>2</v>
      </c>
    </row>
    <row r="110" spans="1:8" ht="22.8">
      <c r="A110" s="92" t="s">
        <v>450</v>
      </c>
      <c r="B110" s="107" t="str">
        <f>planilha!D29</f>
        <v>Remoção de pintura antiga a base de óleo ou esmalte sobre esquadrias</v>
      </c>
      <c r="C110" s="93"/>
      <c r="D110" s="94"/>
      <c r="E110" s="88"/>
    </row>
    <row r="111" spans="1:8">
      <c r="A111" s="92"/>
      <c r="B111" s="107"/>
      <c r="C111" s="118" t="s">
        <v>246</v>
      </c>
      <c r="D111" s="94"/>
      <c r="E111" s="88"/>
    </row>
    <row r="112" spans="1:8">
      <c r="A112" s="92"/>
      <c r="B112" s="107"/>
      <c r="C112" s="118" t="s">
        <v>247</v>
      </c>
      <c r="D112" s="94"/>
      <c r="E112" s="88"/>
    </row>
    <row r="113" spans="1:9">
      <c r="A113" s="92"/>
      <c r="B113" s="107"/>
      <c r="C113" s="95" t="s">
        <v>248</v>
      </c>
      <c r="D113" s="94">
        <v>118.80000000000001</v>
      </c>
      <c r="E113" s="88" t="s">
        <v>2</v>
      </c>
      <c r="F113">
        <v>1.1000000000000001</v>
      </c>
      <c r="G113">
        <v>1.5</v>
      </c>
      <c r="H113">
        <v>36</v>
      </c>
      <c r="I113">
        <f>F113*G113*H113*2</f>
        <v>118.80000000000001</v>
      </c>
    </row>
    <row r="114" spans="1:9">
      <c r="A114" s="92"/>
      <c r="B114" s="107"/>
      <c r="C114" s="95" t="s">
        <v>249</v>
      </c>
      <c r="D114" s="94">
        <v>4.4000000000000004</v>
      </c>
      <c r="E114" s="88" t="s">
        <v>2</v>
      </c>
      <c r="F114">
        <v>1.1000000000000001</v>
      </c>
      <c r="G114">
        <v>1</v>
      </c>
      <c r="H114">
        <v>2</v>
      </c>
      <c r="I114" s="216">
        <f t="shared" ref="I114:I119" si="0">F114*G114*H114*2</f>
        <v>4.4000000000000004</v>
      </c>
    </row>
    <row r="115" spans="1:9">
      <c r="A115" s="92"/>
      <c r="B115" s="107"/>
      <c r="C115" s="95" t="s">
        <v>250</v>
      </c>
      <c r="D115" s="94">
        <v>1.6</v>
      </c>
      <c r="E115" s="88" t="s">
        <v>2</v>
      </c>
      <c r="F115">
        <v>0.8</v>
      </c>
      <c r="G115">
        <v>1</v>
      </c>
      <c r="H115">
        <v>1</v>
      </c>
      <c r="I115" s="216">
        <f t="shared" si="0"/>
        <v>1.6</v>
      </c>
    </row>
    <row r="116" spans="1:9">
      <c r="A116" s="92"/>
      <c r="B116" s="107"/>
      <c r="C116" s="95" t="s">
        <v>251</v>
      </c>
      <c r="D116" s="94">
        <v>3.2</v>
      </c>
      <c r="E116" s="88" t="s">
        <v>2</v>
      </c>
      <c r="F116">
        <v>0.8</v>
      </c>
      <c r="G116">
        <v>2</v>
      </c>
      <c r="H116">
        <v>1</v>
      </c>
      <c r="I116" s="216">
        <f t="shared" si="0"/>
        <v>3.2</v>
      </c>
    </row>
    <row r="117" spans="1:9">
      <c r="A117" s="92"/>
      <c r="B117" s="107"/>
      <c r="C117" s="118" t="s">
        <v>252</v>
      </c>
      <c r="D117" s="94"/>
      <c r="E117" s="88"/>
      <c r="I117" s="216"/>
    </row>
    <row r="118" spans="1:9">
      <c r="A118" s="92"/>
      <c r="B118" s="107"/>
      <c r="C118" s="95" t="s">
        <v>253</v>
      </c>
      <c r="D118" s="94">
        <v>6.72</v>
      </c>
      <c r="E118" s="88" t="s">
        <v>2</v>
      </c>
      <c r="F118">
        <v>0.8</v>
      </c>
      <c r="G118">
        <v>0.6</v>
      </c>
      <c r="H118">
        <v>7</v>
      </c>
      <c r="I118" s="216">
        <f t="shared" si="0"/>
        <v>6.72</v>
      </c>
    </row>
    <row r="119" spans="1:9">
      <c r="A119" s="92"/>
      <c r="B119" s="107"/>
      <c r="C119" s="95" t="s">
        <v>254</v>
      </c>
      <c r="D119" s="94">
        <v>3.84</v>
      </c>
      <c r="E119" s="88" t="s">
        <v>2</v>
      </c>
      <c r="F119">
        <v>0.8</v>
      </c>
      <c r="G119">
        <v>0.6</v>
      </c>
      <c r="H119">
        <v>4</v>
      </c>
      <c r="I119" s="216">
        <f t="shared" si="0"/>
        <v>3.84</v>
      </c>
    </row>
    <row r="120" spans="1:9">
      <c r="A120" s="92"/>
      <c r="B120" s="107"/>
      <c r="C120" s="118" t="s">
        <v>591</v>
      </c>
      <c r="D120" s="94"/>
      <c r="E120" s="88"/>
    </row>
    <row r="121" spans="1:9" ht="22.8">
      <c r="A121" s="92"/>
      <c r="B121" s="107"/>
      <c r="C121" s="95" t="s">
        <v>228</v>
      </c>
      <c r="D121" s="94">
        <v>11.42</v>
      </c>
      <c r="E121" s="88" t="s">
        <v>2</v>
      </c>
    </row>
    <row r="122" spans="1:9">
      <c r="A122" s="92"/>
      <c r="B122" s="107"/>
      <c r="C122" s="96" t="s">
        <v>145</v>
      </c>
      <c r="D122" s="90">
        <f>SUM(D111:D121)</f>
        <v>149.97999999999999</v>
      </c>
      <c r="E122" s="91" t="s">
        <v>2</v>
      </c>
    </row>
    <row r="123" spans="1:9" s="216" customFormat="1" ht="22.8">
      <c r="A123" s="92" t="s">
        <v>470</v>
      </c>
      <c r="B123" s="107" t="str">
        <f>planilha!D30</f>
        <v>Demolição de piso, soleira, peitoris e escadas em mármore ou granito, exclusive regularização</v>
      </c>
      <c r="C123" s="93"/>
      <c r="D123" s="94"/>
      <c r="E123" s="88"/>
    </row>
    <row r="124" spans="1:9" s="216" customFormat="1">
      <c r="A124" s="92"/>
      <c r="B124" s="107"/>
      <c r="C124" s="95" t="s">
        <v>451</v>
      </c>
      <c r="D124" s="94">
        <v>3.2</v>
      </c>
      <c r="E124" s="88" t="s">
        <v>2</v>
      </c>
    </row>
    <row r="125" spans="1:9" s="216" customFormat="1">
      <c r="A125" s="92"/>
      <c r="B125" s="107"/>
      <c r="C125" s="96" t="s">
        <v>145</v>
      </c>
      <c r="D125" s="90">
        <f>SUM(D124:D124)</f>
        <v>3.2</v>
      </c>
      <c r="E125" s="91" t="s">
        <v>2</v>
      </c>
    </row>
    <row r="126" spans="1:9" s="216" customFormat="1">
      <c r="A126" s="92" t="s">
        <v>491</v>
      </c>
      <c r="B126" s="107" t="str">
        <f>planilha!D31</f>
        <v>Retirada de azulejos ou ladrilhos</v>
      </c>
      <c r="C126" s="93"/>
      <c r="D126" s="94"/>
      <c r="E126" s="88"/>
    </row>
    <row r="127" spans="1:9" s="216" customFormat="1" ht="22.8">
      <c r="A127" s="92"/>
      <c r="B127" s="107"/>
      <c r="C127" s="95" t="s">
        <v>471</v>
      </c>
      <c r="D127" s="94">
        <v>1.86</v>
      </c>
      <c r="E127" s="88" t="s">
        <v>2</v>
      </c>
    </row>
    <row r="128" spans="1:9" s="216" customFormat="1">
      <c r="A128" s="92"/>
      <c r="B128" s="107"/>
      <c r="C128" s="96" t="s">
        <v>145</v>
      </c>
      <c r="D128" s="90">
        <f>SUM(D127:D127)</f>
        <v>1.86</v>
      </c>
      <c r="E128" s="91" t="s">
        <v>2</v>
      </c>
    </row>
    <row r="129" spans="1:5" s="216" customFormat="1" ht="22.8">
      <c r="A129" s="92" t="s">
        <v>500</v>
      </c>
      <c r="B129" s="107" t="str">
        <f>planilha!D32</f>
        <v>Retirada de pontos elétricos (luminárias, interruptores e tomadas)</v>
      </c>
      <c r="C129" s="93"/>
      <c r="D129" s="94"/>
      <c r="E129" s="88"/>
    </row>
    <row r="130" spans="1:5" s="216" customFormat="1">
      <c r="A130" s="92"/>
      <c r="B130" s="107"/>
      <c r="C130" s="95" t="s">
        <v>492</v>
      </c>
      <c r="D130" s="94">
        <v>78</v>
      </c>
      <c r="E130" s="88" t="s">
        <v>146</v>
      </c>
    </row>
    <row r="131" spans="1:5" s="216" customFormat="1">
      <c r="A131" s="92"/>
      <c r="B131" s="107"/>
      <c r="C131" s="96" t="s">
        <v>145</v>
      </c>
      <c r="D131" s="90">
        <f>SUM(D130:D130)</f>
        <v>78</v>
      </c>
      <c r="E131" s="91" t="s">
        <v>146</v>
      </c>
    </row>
    <row r="132" spans="1:5" s="216" customFormat="1" ht="34.200000000000003">
      <c r="A132" s="92" t="s">
        <v>583</v>
      </c>
      <c r="B132" s="107" t="str">
        <f>planilha!D33</f>
        <v>Abertura e fechamento de rasgos em alvenaria, para passagem de tubulações, diâm. 1/2" a 1" m 8,89</v>
      </c>
      <c r="C132" s="93"/>
      <c r="D132" s="94"/>
      <c r="E132" s="88"/>
    </row>
    <row r="133" spans="1:5" s="216" customFormat="1" ht="22.8">
      <c r="A133" s="92"/>
      <c r="B133" s="107"/>
      <c r="C133" s="95" t="s">
        <v>585</v>
      </c>
      <c r="D133" s="94">
        <v>153</v>
      </c>
      <c r="E133" s="88" t="s">
        <v>146</v>
      </c>
    </row>
    <row r="134" spans="1:5" s="216" customFormat="1">
      <c r="A134" s="92"/>
      <c r="B134" s="107"/>
      <c r="C134" s="96" t="s">
        <v>145</v>
      </c>
      <c r="D134" s="90">
        <f>SUM(D133:D133)</f>
        <v>153</v>
      </c>
      <c r="E134" s="91" t="s">
        <v>146</v>
      </c>
    </row>
    <row r="135" spans="1:5" s="216" customFormat="1" ht="34.200000000000003">
      <c r="A135" s="92" t="s">
        <v>584</v>
      </c>
      <c r="B135" s="107" t="str">
        <f>planilha!D34</f>
        <v xml:space="preserve">Locação de andaime metálico para trabalho em fachada de edifíco (aluguel de 1 m² por 1 mês) inclusive frete, montagem e desmontagem </v>
      </c>
      <c r="C135" s="93"/>
      <c r="D135" s="94"/>
      <c r="E135" s="88"/>
    </row>
    <row r="136" spans="1:5" s="216" customFormat="1">
      <c r="A136" s="92"/>
      <c r="B136" s="107"/>
      <c r="C136" s="95" t="s">
        <v>599</v>
      </c>
      <c r="D136" s="94">
        <f>235+150</f>
        <v>385</v>
      </c>
      <c r="E136" s="88" t="s">
        <v>146</v>
      </c>
    </row>
    <row r="137" spans="1:5" s="216" customFormat="1">
      <c r="A137" s="92"/>
      <c r="B137" s="107"/>
      <c r="C137" s="96" t="s">
        <v>145</v>
      </c>
      <c r="D137" s="90">
        <f>SUM(D136:D136)</f>
        <v>385</v>
      </c>
      <c r="E137" s="91" t="s">
        <v>146</v>
      </c>
    </row>
    <row r="138" spans="1:5" s="216" customFormat="1">
      <c r="A138" s="101" t="s">
        <v>9</v>
      </c>
      <c r="B138" s="108" t="str">
        <f>planilha!D37</f>
        <v>MOVIMENTO DE TERRA</v>
      </c>
      <c r="C138" s="102"/>
      <c r="D138" s="103"/>
      <c r="E138" s="104"/>
    </row>
    <row r="139" spans="1:5" s="216" customFormat="1" ht="22.8">
      <c r="A139" s="85" t="s">
        <v>93</v>
      </c>
      <c r="B139" s="107" t="str">
        <f>planilha!D38</f>
        <v>Aterro manual de valas com areia para aterro e compactação mecanizada. Af_05/2016</v>
      </c>
      <c r="C139" s="116" t="s">
        <v>455</v>
      </c>
      <c r="D139" s="87">
        <v>1.3</v>
      </c>
      <c r="E139" s="88" t="s">
        <v>107</v>
      </c>
    </row>
    <row r="140" spans="1:5" s="216" customFormat="1">
      <c r="A140" s="85"/>
      <c r="B140" s="107"/>
      <c r="C140" s="89" t="s">
        <v>145</v>
      </c>
      <c r="D140" s="90">
        <f>D139</f>
        <v>1.3</v>
      </c>
      <c r="E140" s="91" t="s">
        <v>107</v>
      </c>
    </row>
    <row r="141" spans="1:5" s="216" customFormat="1">
      <c r="A141" s="101" t="s">
        <v>10</v>
      </c>
      <c r="B141" s="108" t="str">
        <f>planilha!D41</f>
        <v>ESTRUTURAL</v>
      </c>
      <c r="C141" s="102"/>
      <c r="D141" s="103"/>
      <c r="E141" s="104"/>
    </row>
    <row r="142" spans="1:5" s="216" customFormat="1" ht="22.8">
      <c r="A142" s="85" t="s">
        <v>94</v>
      </c>
      <c r="B142" s="107" t="str">
        <f>planilha!D42</f>
        <v>Viga metalica em cantoneira de 1. 1/2 x 1/8", 1.1/2 X 3/16" e 2 X 1/4", conforme projeto</v>
      </c>
      <c r="C142" s="86" t="s">
        <v>520</v>
      </c>
      <c r="D142" s="87">
        <v>106.14</v>
      </c>
      <c r="E142" s="88" t="s">
        <v>512</v>
      </c>
    </row>
    <row r="143" spans="1:5" s="216" customFormat="1">
      <c r="A143" s="85"/>
      <c r="B143" s="107"/>
      <c r="C143" s="89" t="s">
        <v>145</v>
      </c>
      <c r="D143" s="90">
        <f>D142</f>
        <v>106.14</v>
      </c>
      <c r="E143" s="91" t="s">
        <v>512</v>
      </c>
    </row>
    <row r="144" spans="1:5" s="216" customFormat="1" ht="45.6">
      <c r="A144" s="85" t="s">
        <v>261</v>
      </c>
      <c r="B144" s="107" t="str">
        <f>planilha!D43</f>
        <v>Pintura com tinta esmalte sintético, marcas de referência Suvinil, Coral ou Metalatex, a duas demãos, inclusive fundo anticorrosivo a uma demão, em metal</v>
      </c>
      <c r="C144" s="86" t="s">
        <v>521</v>
      </c>
      <c r="D144" s="87">
        <v>79.78</v>
      </c>
      <c r="E144" s="88" t="s">
        <v>2</v>
      </c>
    </row>
    <row r="145" spans="1:5" s="216" customFormat="1">
      <c r="A145" s="85"/>
      <c r="B145" s="107"/>
      <c r="C145" s="89" t="s">
        <v>145</v>
      </c>
      <c r="D145" s="90">
        <f>D144</f>
        <v>79.78</v>
      </c>
      <c r="E145" s="91" t="s">
        <v>2</v>
      </c>
    </row>
    <row r="146" spans="1:5" s="216" customFormat="1">
      <c r="A146" s="85" t="s">
        <v>95</v>
      </c>
      <c r="B146" s="107" t="str">
        <f>planilha!D44</f>
        <v>Parafuso tipo chumbador Parabolt</v>
      </c>
      <c r="C146" s="86" t="s">
        <v>520</v>
      </c>
      <c r="D146" s="87">
        <v>12</v>
      </c>
      <c r="E146" s="88" t="s">
        <v>146</v>
      </c>
    </row>
    <row r="147" spans="1:5" s="216" customFormat="1">
      <c r="A147" s="85"/>
      <c r="B147" s="107"/>
      <c r="C147" s="89" t="s">
        <v>145</v>
      </c>
      <c r="D147" s="90">
        <f>D146</f>
        <v>12</v>
      </c>
      <c r="E147" s="91" t="s">
        <v>146</v>
      </c>
    </row>
    <row r="148" spans="1:5">
      <c r="A148" s="101" t="s">
        <v>11</v>
      </c>
      <c r="B148" s="108" t="str">
        <f>planilha!D47</f>
        <v>ALVENARIA DE VEDAÇÃO E REVESTIMENTOS</v>
      </c>
      <c r="C148" s="102"/>
      <c r="D148" s="103"/>
      <c r="E148" s="104"/>
    </row>
    <row r="149" spans="1:5" ht="57">
      <c r="A149" s="283" t="s">
        <v>20</v>
      </c>
      <c r="B149" s="100" t="s">
        <v>138</v>
      </c>
      <c r="C149" s="97" t="s">
        <v>213</v>
      </c>
      <c r="D149" s="98"/>
      <c r="E149" s="99"/>
    </row>
    <row r="150" spans="1:5">
      <c r="A150" s="283"/>
      <c r="B150" s="100"/>
      <c r="C150" s="117" t="s">
        <v>590</v>
      </c>
      <c r="D150" s="98"/>
      <c r="E150" s="99"/>
    </row>
    <row r="151" spans="1:5">
      <c r="A151" s="283"/>
      <c r="B151" s="100"/>
      <c r="C151" s="95" t="s">
        <v>149</v>
      </c>
      <c r="D151" s="94">
        <v>0.54</v>
      </c>
      <c r="E151" s="88" t="s">
        <v>2</v>
      </c>
    </row>
    <row r="152" spans="1:5">
      <c r="A152" s="283"/>
      <c r="B152" s="100"/>
      <c r="C152" s="95" t="s">
        <v>150</v>
      </c>
      <c r="D152" s="94">
        <v>55.92</v>
      </c>
      <c r="E152" s="88" t="s">
        <v>2</v>
      </c>
    </row>
    <row r="153" spans="1:5">
      <c r="A153" s="283"/>
      <c r="B153" s="100"/>
      <c r="C153" s="95" t="s">
        <v>151</v>
      </c>
      <c r="D153" s="94">
        <v>11.58</v>
      </c>
      <c r="E153" s="88" t="s">
        <v>2</v>
      </c>
    </row>
    <row r="154" spans="1:5">
      <c r="A154" s="283"/>
      <c r="B154" s="100"/>
      <c r="C154" s="96" t="s">
        <v>145</v>
      </c>
      <c r="D154" s="90">
        <f>SUM(D151:D153)</f>
        <v>68.040000000000006</v>
      </c>
      <c r="E154" s="91" t="s">
        <v>2</v>
      </c>
    </row>
    <row r="155" spans="1:5" ht="45.6">
      <c r="A155" s="283" t="s">
        <v>75</v>
      </c>
      <c r="B155" s="100" t="s">
        <v>119</v>
      </c>
      <c r="C155" s="93" t="s">
        <v>210</v>
      </c>
      <c r="D155" s="94">
        <f>D154*2</f>
        <v>136.08000000000001</v>
      </c>
      <c r="E155" s="88" t="s">
        <v>2</v>
      </c>
    </row>
    <row r="156" spans="1:5">
      <c r="A156" s="283"/>
      <c r="B156" s="100"/>
      <c r="C156" s="96" t="s">
        <v>145</v>
      </c>
      <c r="D156" s="90">
        <f>D155</f>
        <v>136.08000000000001</v>
      </c>
      <c r="E156" s="91" t="s">
        <v>2</v>
      </c>
    </row>
    <row r="157" spans="1:5" ht="34.200000000000003">
      <c r="A157" s="283" t="s">
        <v>67</v>
      </c>
      <c r="B157" s="100" t="s">
        <v>121</v>
      </c>
      <c r="C157" s="93" t="s">
        <v>215</v>
      </c>
      <c r="D157" s="94">
        <f>D156-D162</f>
        <v>118.20000000000002</v>
      </c>
      <c r="E157" s="88" t="s">
        <v>2</v>
      </c>
    </row>
    <row r="158" spans="1:5">
      <c r="A158" s="283"/>
      <c r="B158" s="100"/>
      <c r="C158" s="96" t="s">
        <v>145</v>
      </c>
      <c r="D158" s="90">
        <f>D157</f>
        <v>118.20000000000002</v>
      </c>
      <c r="E158" s="91" t="s">
        <v>2</v>
      </c>
    </row>
    <row r="159" spans="1:5" ht="68.400000000000006">
      <c r="A159" s="283" t="s">
        <v>522</v>
      </c>
      <c r="B159" s="100" t="s">
        <v>123</v>
      </c>
      <c r="C159" s="97" t="s">
        <v>213</v>
      </c>
      <c r="D159" s="98"/>
      <c r="E159" s="99"/>
    </row>
    <row r="160" spans="1:5">
      <c r="A160" s="283"/>
      <c r="B160" s="100"/>
      <c r="C160" s="118" t="s">
        <v>590</v>
      </c>
      <c r="D160" s="98"/>
      <c r="E160" s="99"/>
    </row>
    <row r="161" spans="1:5">
      <c r="A161" s="283"/>
      <c r="B161" s="100"/>
      <c r="C161" s="95" t="s">
        <v>214</v>
      </c>
      <c r="D161" s="94">
        <v>17.88</v>
      </c>
      <c r="E161" s="120" t="s">
        <v>2</v>
      </c>
    </row>
    <row r="162" spans="1:5">
      <c r="A162" s="283"/>
      <c r="B162" s="100"/>
      <c r="C162" s="96" t="s">
        <v>145</v>
      </c>
      <c r="D162" s="90">
        <f>D161</f>
        <v>17.88</v>
      </c>
      <c r="E162" s="91" t="s">
        <v>2</v>
      </c>
    </row>
    <row r="163" spans="1:5" ht="57">
      <c r="A163" s="283" t="s">
        <v>523</v>
      </c>
      <c r="B163" s="100" t="s">
        <v>136</v>
      </c>
      <c r="C163" s="97" t="s">
        <v>213</v>
      </c>
      <c r="D163" s="98"/>
      <c r="E163" s="99"/>
    </row>
    <row r="164" spans="1:5">
      <c r="A164" s="283"/>
      <c r="B164" s="100"/>
      <c r="C164" s="118" t="s">
        <v>590</v>
      </c>
      <c r="D164" s="98"/>
      <c r="E164" s="99"/>
    </row>
    <row r="165" spans="1:5">
      <c r="A165" s="283"/>
      <c r="B165" s="100"/>
      <c r="C165" s="95" t="s">
        <v>214</v>
      </c>
      <c r="D165" s="94">
        <v>17.88</v>
      </c>
      <c r="E165" s="120" t="s">
        <v>2</v>
      </c>
    </row>
    <row r="166" spans="1:5">
      <c r="A166" s="283"/>
      <c r="B166" s="100"/>
      <c r="C166" s="96" t="s">
        <v>145</v>
      </c>
      <c r="D166" s="90">
        <f>D165</f>
        <v>17.88</v>
      </c>
      <c r="E166" s="91" t="s">
        <v>2</v>
      </c>
    </row>
    <row r="167" spans="1:5" ht="11.25" customHeight="1">
      <c r="A167" s="101" t="s">
        <v>12</v>
      </c>
      <c r="B167" s="108" t="str">
        <f>planilha!D55</f>
        <v>COBERTURA</v>
      </c>
      <c r="C167" s="102"/>
      <c r="D167" s="103"/>
      <c r="E167" s="104"/>
    </row>
    <row r="168" spans="1:5" ht="22.8">
      <c r="A168" s="284" t="s">
        <v>21</v>
      </c>
      <c r="B168" s="100" t="s">
        <v>86</v>
      </c>
      <c r="C168" s="97"/>
      <c r="D168" s="98"/>
      <c r="E168" s="99"/>
    </row>
    <row r="169" spans="1:5">
      <c r="A169" s="284"/>
      <c r="B169" s="100"/>
      <c r="C169" s="118" t="s">
        <v>182</v>
      </c>
      <c r="D169" s="94"/>
      <c r="E169" s="88"/>
    </row>
    <row r="170" spans="1:5">
      <c r="A170" s="284"/>
      <c r="B170" s="100"/>
      <c r="C170" s="95" t="s">
        <v>183</v>
      </c>
      <c r="D170" s="94">
        <v>7.72</v>
      </c>
      <c r="E170" s="88" t="s">
        <v>2</v>
      </c>
    </row>
    <row r="171" spans="1:5">
      <c r="A171" s="284"/>
      <c r="B171" s="100"/>
      <c r="C171" s="95" t="s">
        <v>184</v>
      </c>
      <c r="D171" s="94">
        <v>8.2200000000000006</v>
      </c>
      <c r="E171" s="88" t="s">
        <v>2</v>
      </c>
    </row>
    <row r="172" spans="1:5">
      <c r="A172" s="284"/>
      <c r="B172" s="100"/>
      <c r="C172" s="95" t="s">
        <v>185</v>
      </c>
      <c r="D172" s="94">
        <v>10.64</v>
      </c>
      <c r="E172" s="88" t="s">
        <v>2</v>
      </c>
    </row>
    <row r="173" spans="1:5">
      <c r="A173" s="284"/>
      <c r="B173" s="100"/>
      <c r="C173" s="95" t="s">
        <v>186</v>
      </c>
      <c r="D173" s="94">
        <v>16.149999999999999</v>
      </c>
      <c r="E173" s="88" t="s">
        <v>2</v>
      </c>
    </row>
    <row r="174" spans="1:5">
      <c r="A174" s="284"/>
      <c r="B174" s="100"/>
      <c r="C174" s="95" t="s">
        <v>187</v>
      </c>
      <c r="D174" s="94">
        <v>10.08</v>
      </c>
      <c r="E174" s="88" t="s">
        <v>2</v>
      </c>
    </row>
    <row r="175" spans="1:5">
      <c r="A175" s="284"/>
      <c r="B175" s="100"/>
      <c r="C175" s="95" t="s">
        <v>188</v>
      </c>
      <c r="D175" s="94">
        <v>9.43</v>
      </c>
      <c r="E175" s="88" t="s">
        <v>2</v>
      </c>
    </row>
    <row r="176" spans="1:5">
      <c r="A176" s="284"/>
      <c r="B176" s="100"/>
      <c r="C176" s="95" t="s">
        <v>189</v>
      </c>
      <c r="D176" s="94">
        <v>8.1199999999999992</v>
      </c>
      <c r="E176" s="88" t="s">
        <v>2</v>
      </c>
    </row>
    <row r="177" spans="1:5">
      <c r="A177" s="284"/>
      <c r="B177" s="100"/>
      <c r="C177" s="95" t="s">
        <v>190</v>
      </c>
      <c r="D177" s="94">
        <v>5.89</v>
      </c>
      <c r="E177" s="88" t="s">
        <v>2</v>
      </c>
    </row>
    <row r="178" spans="1:5">
      <c r="A178" s="284"/>
      <c r="B178" s="100"/>
      <c r="C178" s="95" t="s">
        <v>191</v>
      </c>
      <c r="D178" s="94">
        <v>10.64</v>
      </c>
      <c r="E178" s="88" t="s">
        <v>2</v>
      </c>
    </row>
    <row r="179" spans="1:5">
      <c r="A179" s="284"/>
      <c r="B179" s="100"/>
      <c r="C179" s="95" t="s">
        <v>192</v>
      </c>
      <c r="D179" s="94">
        <v>7.18</v>
      </c>
      <c r="E179" s="88" t="s">
        <v>2</v>
      </c>
    </row>
    <row r="180" spans="1:5">
      <c r="A180" s="284"/>
      <c r="B180" s="100"/>
      <c r="C180" s="95" t="s">
        <v>193</v>
      </c>
      <c r="D180" s="94">
        <v>11.93</v>
      </c>
      <c r="E180" s="88" t="s">
        <v>2</v>
      </c>
    </row>
    <row r="181" spans="1:5">
      <c r="A181" s="284"/>
      <c r="B181" s="100"/>
      <c r="C181" s="95" t="s">
        <v>194</v>
      </c>
      <c r="D181" s="94">
        <v>9.57</v>
      </c>
      <c r="E181" s="88" t="s">
        <v>2</v>
      </c>
    </row>
    <row r="182" spans="1:5">
      <c r="A182" s="284"/>
      <c r="B182" s="100"/>
      <c r="C182" s="95" t="s">
        <v>195</v>
      </c>
      <c r="D182" s="94">
        <v>19.47</v>
      </c>
      <c r="E182" s="88" t="s">
        <v>2</v>
      </c>
    </row>
    <row r="183" spans="1:5">
      <c r="A183" s="284"/>
      <c r="B183" s="100"/>
      <c r="C183" s="95" t="s">
        <v>196</v>
      </c>
      <c r="D183" s="94">
        <v>8.1199999999999992</v>
      </c>
      <c r="E183" s="88" t="s">
        <v>2</v>
      </c>
    </row>
    <row r="184" spans="1:5">
      <c r="A184" s="284"/>
      <c r="B184" s="100"/>
      <c r="C184" s="95" t="s">
        <v>197</v>
      </c>
      <c r="D184" s="94">
        <v>10.7</v>
      </c>
      <c r="E184" s="88" t="s">
        <v>2</v>
      </c>
    </row>
    <row r="185" spans="1:5">
      <c r="A185" s="284"/>
      <c r="B185" s="100"/>
      <c r="C185" s="95" t="s">
        <v>167</v>
      </c>
      <c r="D185" s="94">
        <v>8.17</v>
      </c>
      <c r="E185" s="88" t="s">
        <v>2</v>
      </c>
    </row>
    <row r="186" spans="1:5">
      <c r="A186" s="284"/>
      <c r="B186" s="100"/>
      <c r="C186" s="95" t="s">
        <v>166</v>
      </c>
      <c r="D186" s="94">
        <v>7.8</v>
      </c>
      <c r="E186" s="88" t="s">
        <v>2</v>
      </c>
    </row>
    <row r="187" spans="1:5">
      <c r="A187" s="284"/>
      <c r="B187" s="100"/>
      <c r="C187" s="95" t="s">
        <v>198</v>
      </c>
      <c r="D187" s="94">
        <v>4.05</v>
      </c>
      <c r="E187" s="88" t="s">
        <v>2</v>
      </c>
    </row>
    <row r="188" spans="1:5">
      <c r="A188" s="284"/>
      <c r="B188" s="100"/>
      <c r="C188" s="95" t="s">
        <v>177</v>
      </c>
      <c r="D188" s="94">
        <v>9.9700000000000006</v>
      </c>
      <c r="E188" s="88" t="s">
        <v>2</v>
      </c>
    </row>
    <row r="189" spans="1:5">
      <c r="A189" s="284"/>
      <c r="B189" s="100"/>
      <c r="C189" s="95" t="s">
        <v>164</v>
      </c>
      <c r="D189" s="94">
        <v>72.8</v>
      </c>
      <c r="E189" s="88" t="s">
        <v>2</v>
      </c>
    </row>
    <row r="190" spans="1:5">
      <c r="A190" s="284"/>
      <c r="B190" s="100"/>
      <c r="C190" s="95" t="s">
        <v>199</v>
      </c>
      <c r="D190" s="94">
        <v>19.45</v>
      </c>
      <c r="E190" s="88" t="s">
        <v>2</v>
      </c>
    </row>
    <row r="191" spans="1:5">
      <c r="A191" s="284"/>
      <c r="B191" s="100"/>
      <c r="C191" s="95" t="s">
        <v>200</v>
      </c>
      <c r="D191" s="94">
        <v>14.98</v>
      </c>
      <c r="E191" s="88" t="s">
        <v>2</v>
      </c>
    </row>
    <row r="192" spans="1:5">
      <c r="A192" s="284"/>
      <c r="B192" s="100"/>
      <c r="C192" s="95" t="s">
        <v>201</v>
      </c>
      <c r="D192" s="94">
        <v>12.97</v>
      </c>
      <c r="E192" s="88" t="s">
        <v>2</v>
      </c>
    </row>
    <row r="193" spans="1:5">
      <c r="A193" s="284"/>
      <c r="B193" s="100"/>
      <c r="C193" s="95" t="s">
        <v>202</v>
      </c>
      <c r="D193" s="94">
        <v>4.24</v>
      </c>
      <c r="E193" s="88" t="s">
        <v>2</v>
      </c>
    </row>
    <row r="194" spans="1:5">
      <c r="A194" s="284"/>
      <c r="B194" s="100"/>
      <c r="C194" s="95" t="s">
        <v>203</v>
      </c>
      <c r="D194" s="94">
        <v>3.99</v>
      </c>
      <c r="E194" s="88" t="s">
        <v>2</v>
      </c>
    </row>
    <row r="195" spans="1:5">
      <c r="A195" s="284"/>
      <c r="B195" s="100"/>
      <c r="C195" s="95" t="s">
        <v>204</v>
      </c>
      <c r="D195" s="94">
        <v>15.58</v>
      </c>
      <c r="E195" s="88" t="s">
        <v>2</v>
      </c>
    </row>
    <row r="196" spans="1:5">
      <c r="A196" s="284"/>
      <c r="B196" s="100"/>
      <c r="C196" s="95" t="s">
        <v>205</v>
      </c>
      <c r="D196" s="94">
        <v>32.119999999999997</v>
      </c>
      <c r="E196" s="88" t="s">
        <v>2</v>
      </c>
    </row>
    <row r="197" spans="1:5">
      <c r="A197" s="284"/>
      <c r="B197" s="100"/>
      <c r="C197" s="95" t="s">
        <v>164</v>
      </c>
      <c r="D197" s="94">
        <v>10.91</v>
      </c>
      <c r="E197" s="88" t="s">
        <v>2</v>
      </c>
    </row>
    <row r="198" spans="1:5">
      <c r="A198" s="284"/>
      <c r="B198" s="100"/>
      <c r="C198" s="95" t="s">
        <v>177</v>
      </c>
      <c r="D198" s="94">
        <v>9.6999999999999993</v>
      </c>
      <c r="E198" s="88" t="s">
        <v>2</v>
      </c>
    </row>
    <row r="199" spans="1:5">
      <c r="A199" s="284"/>
      <c r="B199" s="100"/>
      <c r="C199" s="95" t="s">
        <v>206</v>
      </c>
      <c r="D199" s="94">
        <v>11.29</v>
      </c>
      <c r="E199" s="88" t="s">
        <v>2</v>
      </c>
    </row>
    <row r="200" spans="1:5">
      <c r="A200" s="284"/>
      <c r="B200" s="100"/>
      <c r="C200" s="118" t="s">
        <v>590</v>
      </c>
      <c r="D200" s="94"/>
      <c r="E200" s="88"/>
    </row>
    <row r="201" spans="1:5">
      <c r="A201" s="284"/>
      <c r="B201" s="100"/>
      <c r="C201" s="95" t="s">
        <v>165</v>
      </c>
      <c r="D201" s="94">
        <v>7.99</v>
      </c>
      <c r="E201" s="88" t="s">
        <v>2</v>
      </c>
    </row>
    <row r="202" spans="1:5">
      <c r="A202" s="284"/>
      <c r="B202" s="100"/>
      <c r="C202" s="95" t="s">
        <v>175</v>
      </c>
      <c r="D202" s="94">
        <v>20.28</v>
      </c>
      <c r="E202" s="88" t="s">
        <v>2</v>
      </c>
    </row>
    <row r="203" spans="1:5">
      <c r="A203" s="284"/>
      <c r="B203" s="100"/>
      <c r="C203" s="95" t="s">
        <v>171</v>
      </c>
      <c r="D203" s="94">
        <v>14.55</v>
      </c>
      <c r="E203" s="88" t="s">
        <v>2</v>
      </c>
    </row>
    <row r="204" spans="1:5">
      <c r="A204" s="284"/>
      <c r="B204" s="100"/>
      <c r="C204" s="95" t="s">
        <v>171</v>
      </c>
      <c r="D204" s="94">
        <v>14.55</v>
      </c>
      <c r="E204" s="88" t="s">
        <v>2</v>
      </c>
    </row>
    <row r="205" spans="1:5">
      <c r="A205" s="284"/>
      <c r="B205" s="100"/>
      <c r="C205" s="95" t="s">
        <v>176</v>
      </c>
      <c r="D205" s="94">
        <v>14.55</v>
      </c>
      <c r="E205" s="88" t="s">
        <v>2</v>
      </c>
    </row>
    <row r="206" spans="1:5">
      <c r="A206" s="284"/>
      <c r="B206" s="100"/>
      <c r="C206" s="95" t="s">
        <v>171</v>
      </c>
      <c r="D206" s="94">
        <v>15.91</v>
      </c>
      <c r="E206" s="88" t="s">
        <v>2</v>
      </c>
    </row>
    <row r="207" spans="1:5">
      <c r="A207" s="284"/>
      <c r="B207" s="100"/>
      <c r="C207" s="95" t="s">
        <v>169</v>
      </c>
      <c r="D207" s="94">
        <v>10</v>
      </c>
      <c r="E207" s="88" t="s">
        <v>2</v>
      </c>
    </row>
    <row r="208" spans="1:5">
      <c r="A208" s="284"/>
      <c r="B208" s="100"/>
      <c r="C208" s="95" t="s">
        <v>170</v>
      </c>
      <c r="D208" s="94">
        <v>10</v>
      </c>
      <c r="E208" s="88" t="s">
        <v>2</v>
      </c>
    </row>
    <row r="209" spans="1:5">
      <c r="A209" s="284"/>
      <c r="B209" s="100"/>
      <c r="C209" s="95" t="s">
        <v>164</v>
      </c>
      <c r="D209" s="94">
        <v>33.78</v>
      </c>
      <c r="E209" s="88" t="s">
        <v>2</v>
      </c>
    </row>
    <row r="210" spans="1:5">
      <c r="A210" s="284"/>
      <c r="B210" s="100"/>
      <c r="C210" s="95" t="s">
        <v>177</v>
      </c>
      <c r="D210" s="94">
        <v>9.6999999999999993</v>
      </c>
      <c r="E210" s="88" t="s">
        <v>2</v>
      </c>
    </row>
    <row r="211" spans="1:5">
      <c r="A211" s="284"/>
      <c r="B211" s="100"/>
      <c r="C211" s="95" t="s">
        <v>172</v>
      </c>
      <c r="D211" s="94">
        <v>2.76</v>
      </c>
      <c r="E211" s="88" t="s">
        <v>2</v>
      </c>
    </row>
    <row r="212" spans="1:5">
      <c r="A212" s="284"/>
      <c r="B212" s="100"/>
      <c r="C212" s="95" t="s">
        <v>178</v>
      </c>
      <c r="D212" s="94">
        <v>13.47</v>
      </c>
      <c r="E212" s="88" t="s">
        <v>2</v>
      </c>
    </row>
    <row r="213" spans="1:5">
      <c r="A213" s="284"/>
      <c r="B213" s="100"/>
      <c r="C213" s="95" t="s">
        <v>179</v>
      </c>
      <c r="D213" s="94">
        <v>7.6</v>
      </c>
      <c r="E213" s="88" t="s">
        <v>2</v>
      </c>
    </row>
    <row r="214" spans="1:5">
      <c r="A214" s="284"/>
      <c r="B214" s="100"/>
      <c r="C214" s="95" t="s">
        <v>165</v>
      </c>
      <c r="D214" s="94">
        <v>7.26</v>
      </c>
      <c r="E214" s="88" t="s">
        <v>2</v>
      </c>
    </row>
    <row r="215" spans="1:5">
      <c r="A215" s="284"/>
      <c r="B215" s="100"/>
      <c r="C215" s="95" t="s">
        <v>164</v>
      </c>
      <c r="D215" s="94">
        <v>50.82</v>
      </c>
      <c r="E215" s="88" t="s">
        <v>2</v>
      </c>
    </row>
    <row r="216" spans="1:5">
      <c r="A216" s="284"/>
      <c r="B216" s="100"/>
      <c r="C216" s="95" t="s">
        <v>180</v>
      </c>
      <c r="D216" s="94">
        <v>4.96</v>
      </c>
      <c r="E216" s="88" t="s">
        <v>2</v>
      </c>
    </row>
    <row r="217" spans="1:5">
      <c r="A217" s="284"/>
      <c r="B217" s="100"/>
      <c r="C217" s="95" t="s">
        <v>162</v>
      </c>
      <c r="D217" s="94">
        <v>20.64</v>
      </c>
      <c r="E217" s="88" t="s">
        <v>2</v>
      </c>
    </row>
    <row r="218" spans="1:5">
      <c r="A218" s="284"/>
      <c r="B218" s="100"/>
      <c r="C218" s="95" t="s">
        <v>163</v>
      </c>
      <c r="D218" s="94">
        <v>6.11</v>
      </c>
      <c r="E218" s="88" t="s">
        <v>2</v>
      </c>
    </row>
    <row r="219" spans="1:5">
      <c r="A219" s="284"/>
      <c r="B219" s="100"/>
      <c r="C219" s="95" t="s">
        <v>180</v>
      </c>
      <c r="D219" s="94">
        <v>0.66</v>
      </c>
      <c r="E219" s="88" t="s">
        <v>2</v>
      </c>
    </row>
    <row r="220" spans="1:5">
      <c r="A220" s="284"/>
      <c r="B220" s="100"/>
      <c r="C220" s="95" t="s">
        <v>166</v>
      </c>
      <c r="D220" s="94">
        <v>6.18</v>
      </c>
      <c r="E220" s="88" t="s">
        <v>2</v>
      </c>
    </row>
    <row r="221" spans="1:5">
      <c r="A221" s="284"/>
      <c r="B221" s="100"/>
      <c r="C221" s="95" t="s">
        <v>167</v>
      </c>
      <c r="D221" s="94">
        <v>5.07</v>
      </c>
      <c r="E221" s="88" t="s">
        <v>2</v>
      </c>
    </row>
    <row r="222" spans="1:5">
      <c r="A222" s="284"/>
      <c r="B222" s="100"/>
      <c r="C222" s="95" t="s">
        <v>168</v>
      </c>
      <c r="D222" s="94">
        <v>2.84</v>
      </c>
      <c r="E222" s="88" t="s">
        <v>2</v>
      </c>
    </row>
    <row r="223" spans="1:5">
      <c r="A223" s="284"/>
      <c r="B223" s="100"/>
      <c r="C223" s="95" t="s">
        <v>181</v>
      </c>
      <c r="D223" s="94">
        <v>179.94</v>
      </c>
      <c r="E223" s="88" t="s">
        <v>2</v>
      </c>
    </row>
    <row r="224" spans="1:5">
      <c r="A224" s="284"/>
      <c r="B224" s="100"/>
      <c r="C224" s="96" t="s">
        <v>145</v>
      </c>
      <c r="D224" s="90">
        <f>SUM(D170:D223)</f>
        <v>851.50000000000023</v>
      </c>
      <c r="E224" s="91" t="s">
        <v>2</v>
      </c>
    </row>
    <row r="225" spans="1:5" ht="22.8">
      <c r="A225" s="284" t="s">
        <v>96</v>
      </c>
      <c r="B225" s="100" t="str">
        <f>planilha!D57</f>
        <v>Cobertura em telha cerâmica tipo colonial, com argamassa traço 1:3 (cimento e areia)</v>
      </c>
      <c r="C225" s="93" t="s">
        <v>573</v>
      </c>
      <c r="D225" s="94">
        <v>35.799999999999997</v>
      </c>
      <c r="E225" s="88" t="s">
        <v>2</v>
      </c>
    </row>
    <row r="226" spans="1:5">
      <c r="A226" s="92"/>
      <c r="B226" s="107"/>
      <c r="C226" s="96" t="s">
        <v>145</v>
      </c>
      <c r="D226" s="90">
        <f>D225</f>
        <v>35.799999999999997</v>
      </c>
      <c r="E226" s="91" t="s">
        <v>2</v>
      </c>
    </row>
    <row r="227" spans="1:5" s="123" customFormat="1" ht="45.6">
      <c r="A227" s="284" t="s">
        <v>524</v>
      </c>
      <c r="B227" s="100" t="str">
        <f>planilha!D58</f>
        <v xml:space="preserve">Fornecimento de material e mão de obra para instalação de Gesso acartonado RU, estruturado com perfil  cantoneira e perfil F530 para fechamento de Beiral de telhado </v>
      </c>
      <c r="C227" s="93" t="s">
        <v>572</v>
      </c>
      <c r="D227" s="94">
        <v>39.25</v>
      </c>
      <c r="E227" s="88" t="s">
        <v>2</v>
      </c>
    </row>
    <row r="228" spans="1:5" s="123" customFormat="1">
      <c r="A228" s="92"/>
      <c r="B228" s="107"/>
      <c r="C228" s="96" t="s">
        <v>145</v>
      </c>
      <c r="D228" s="90">
        <f>D227</f>
        <v>39.25</v>
      </c>
      <c r="E228" s="91" t="s">
        <v>2</v>
      </c>
    </row>
    <row r="229" spans="1:5">
      <c r="A229" s="101" t="s">
        <v>13</v>
      </c>
      <c r="B229" s="108" t="str">
        <f>planilha!D61</f>
        <v>INSTALAÇÕES ELÉTRICAS</v>
      </c>
      <c r="C229" s="102"/>
      <c r="D229" s="103"/>
      <c r="E229" s="104"/>
    </row>
    <row r="230" spans="1:5" s="216" customFormat="1" ht="91.5" customHeight="1">
      <c r="A230" s="284" t="s">
        <v>89</v>
      </c>
      <c r="B230" s="100" t="str">
        <f>planilha!D62</f>
        <v>Luminaria sobrepor compl.,corpo ch. aço pintada branca,refletor aletas parabólicas alum.alta pureza e refletância,2 lâmp.fluor.tubulares de 32W/127V, reator duplo 127V,part.ráp.AFP, soq. antivib.,ref. CAA01- S232 Lumicenter ou equ.</v>
      </c>
      <c r="C230" s="93" t="s">
        <v>575</v>
      </c>
      <c r="D230" s="94">
        <v>75</v>
      </c>
      <c r="E230" s="88" t="s">
        <v>146</v>
      </c>
    </row>
    <row r="231" spans="1:5" s="216" customFormat="1">
      <c r="A231" s="92"/>
      <c r="B231" s="107"/>
      <c r="C231" s="96" t="s">
        <v>145</v>
      </c>
      <c r="D231" s="90">
        <f>D230</f>
        <v>75</v>
      </c>
      <c r="E231" s="91"/>
    </row>
    <row r="232" spans="1:5" ht="45.6">
      <c r="A232" s="284" t="s">
        <v>90</v>
      </c>
      <c r="B232" s="100" t="str">
        <f>planilha!D63</f>
        <v>Luminária para uma lâmpada fluorescente 40W, completa, c/ reator simples-127V partida rápida alto fator de potência, soquete antivibratório e lâmpada fluorescente 40W-127V</v>
      </c>
      <c r="C232" s="93" t="s">
        <v>577</v>
      </c>
      <c r="D232" s="94">
        <v>3</v>
      </c>
      <c r="E232" s="88" t="s">
        <v>146</v>
      </c>
    </row>
    <row r="233" spans="1:5">
      <c r="A233" s="92"/>
      <c r="B233" s="107"/>
      <c r="C233" s="96" t="s">
        <v>145</v>
      </c>
      <c r="D233" s="90">
        <f>D232</f>
        <v>3</v>
      </c>
      <c r="E233" s="91"/>
    </row>
    <row r="234" spans="1:5" s="216" customFormat="1" ht="22.8">
      <c r="A234" s="284" t="s">
        <v>359</v>
      </c>
      <c r="B234" s="291" t="s">
        <v>558</v>
      </c>
      <c r="C234" s="93" t="s">
        <v>578</v>
      </c>
      <c r="D234" s="94">
        <v>2</v>
      </c>
      <c r="E234" s="88" t="s">
        <v>146</v>
      </c>
    </row>
    <row r="235" spans="1:5" s="216" customFormat="1">
      <c r="A235" s="92"/>
      <c r="B235" s="107"/>
      <c r="C235" s="96" t="s">
        <v>145</v>
      </c>
      <c r="D235" s="90">
        <f>D234</f>
        <v>2</v>
      </c>
      <c r="E235" s="91"/>
    </row>
    <row r="236" spans="1:5" s="216" customFormat="1" ht="22.8">
      <c r="A236" s="284" t="s">
        <v>91</v>
      </c>
      <c r="B236" s="291" t="s">
        <v>560</v>
      </c>
      <c r="C236" s="93" t="s">
        <v>579</v>
      </c>
      <c r="D236" s="94">
        <v>234</v>
      </c>
      <c r="E236" s="88" t="s">
        <v>18</v>
      </c>
    </row>
    <row r="237" spans="1:5" s="216" customFormat="1">
      <c r="A237" s="92"/>
      <c r="B237" s="107"/>
      <c r="C237" s="96" t="s">
        <v>145</v>
      </c>
      <c r="D237" s="90">
        <f>D236</f>
        <v>234</v>
      </c>
      <c r="E237" s="91"/>
    </row>
    <row r="238" spans="1:5" s="216" customFormat="1" ht="28.5" customHeight="1">
      <c r="A238" s="121" t="s">
        <v>360</v>
      </c>
      <c r="B238" s="122" t="s">
        <v>562</v>
      </c>
      <c r="C238" s="93" t="s">
        <v>612</v>
      </c>
      <c r="D238" s="94">
        <v>1264</v>
      </c>
      <c r="E238" s="88" t="s">
        <v>18</v>
      </c>
    </row>
    <row r="239" spans="1:5" s="216" customFormat="1">
      <c r="A239" s="121"/>
      <c r="B239" s="122"/>
      <c r="C239" s="96" t="s">
        <v>145</v>
      </c>
      <c r="D239" s="90">
        <f>D238</f>
        <v>1264</v>
      </c>
      <c r="E239" s="91"/>
    </row>
    <row r="240" spans="1:5">
      <c r="A240" s="101" t="s">
        <v>14</v>
      </c>
      <c r="B240" s="108" t="str">
        <f>planilha!D69</f>
        <v xml:space="preserve">INSTALAÇÃO LÓGICA </v>
      </c>
      <c r="C240" s="102"/>
      <c r="D240" s="103"/>
      <c r="E240" s="104"/>
    </row>
    <row r="241" spans="1:5">
      <c r="A241" s="92"/>
      <c r="B241" s="109" t="s">
        <v>556</v>
      </c>
      <c r="C241" s="379" t="s">
        <v>502</v>
      </c>
      <c r="D241" s="380"/>
      <c r="E241" s="381"/>
    </row>
    <row r="242" spans="1:5">
      <c r="A242" s="92"/>
      <c r="B242" s="107"/>
      <c r="C242" s="96" t="s">
        <v>145</v>
      </c>
      <c r="D242" s="90"/>
      <c r="E242" s="91"/>
    </row>
    <row r="243" spans="1:5" s="216" customFormat="1">
      <c r="A243" s="101" t="s">
        <v>15</v>
      </c>
      <c r="B243" s="108" t="str">
        <f>planilha!D90</f>
        <v>INSTALAÇAO CFTV</v>
      </c>
      <c r="C243" s="102"/>
      <c r="D243" s="103"/>
      <c r="E243" s="104"/>
    </row>
    <row r="244" spans="1:5" s="216" customFormat="1">
      <c r="A244" s="92"/>
      <c r="B244" s="109" t="s">
        <v>557</v>
      </c>
      <c r="C244" s="379" t="s">
        <v>503</v>
      </c>
      <c r="D244" s="380"/>
      <c r="E244" s="381"/>
    </row>
    <row r="245" spans="1:5" s="216" customFormat="1">
      <c r="A245" s="92"/>
      <c r="B245" s="107"/>
      <c r="C245" s="96" t="s">
        <v>145</v>
      </c>
      <c r="D245" s="90"/>
      <c r="E245" s="91"/>
    </row>
    <row r="246" spans="1:5">
      <c r="A246" s="101" t="s">
        <v>16</v>
      </c>
      <c r="B246" s="108" t="str">
        <f>planilha!D109</f>
        <v xml:space="preserve">ESQUADRIAS </v>
      </c>
      <c r="C246" s="102"/>
      <c r="D246" s="103"/>
      <c r="E246" s="104"/>
    </row>
    <row r="247" spans="1:5">
      <c r="A247" s="285" t="s">
        <v>17</v>
      </c>
      <c r="B247" s="111" t="s">
        <v>68</v>
      </c>
      <c r="C247" s="93" t="s">
        <v>221</v>
      </c>
      <c r="D247" s="94">
        <v>5</v>
      </c>
      <c r="E247" s="120" t="s">
        <v>18</v>
      </c>
    </row>
    <row r="248" spans="1:5">
      <c r="A248" s="285"/>
      <c r="B248" s="111"/>
      <c r="C248" s="96" t="s">
        <v>145</v>
      </c>
      <c r="D248" s="90">
        <f>D247</f>
        <v>5</v>
      </c>
      <c r="E248" s="91" t="s">
        <v>18</v>
      </c>
    </row>
    <row r="249" spans="1:5" ht="45.6">
      <c r="A249" s="285" t="s">
        <v>39</v>
      </c>
      <c r="B249" s="100" t="s">
        <v>126</v>
      </c>
      <c r="C249" s="118"/>
      <c r="D249" s="98"/>
      <c r="E249" s="99"/>
    </row>
    <row r="250" spans="1:5">
      <c r="A250" s="285"/>
      <c r="B250" s="100"/>
      <c r="C250" s="118" t="s">
        <v>590</v>
      </c>
      <c r="D250" s="98"/>
      <c r="E250" s="99"/>
    </row>
    <row r="251" spans="1:5">
      <c r="A251" s="285"/>
      <c r="B251" s="100"/>
      <c r="C251" s="95" t="s">
        <v>220</v>
      </c>
      <c r="D251" s="94">
        <v>1</v>
      </c>
      <c r="E251" s="88" t="s">
        <v>146</v>
      </c>
    </row>
    <row r="252" spans="1:5">
      <c r="A252" s="285"/>
      <c r="B252" s="100"/>
      <c r="C252" s="96" t="s">
        <v>145</v>
      </c>
      <c r="D252" s="90">
        <f>D251</f>
        <v>1</v>
      </c>
      <c r="E252" s="91" t="s">
        <v>146</v>
      </c>
    </row>
    <row r="253" spans="1:5" ht="45.6">
      <c r="A253" s="285" t="s">
        <v>79</v>
      </c>
      <c r="B253" s="112" t="s">
        <v>77</v>
      </c>
      <c r="C253" s="97"/>
      <c r="D253" s="98"/>
      <c r="E253" s="99"/>
    </row>
    <row r="254" spans="1:5">
      <c r="A254" s="285"/>
      <c r="B254" s="112"/>
      <c r="C254" s="118" t="s">
        <v>590</v>
      </c>
      <c r="D254" s="98"/>
      <c r="E254" s="99"/>
    </row>
    <row r="255" spans="1:5">
      <c r="A255" s="285"/>
      <c r="B255" s="112"/>
      <c r="C255" s="95" t="s">
        <v>207</v>
      </c>
      <c r="D255" s="94">
        <v>22.2</v>
      </c>
      <c r="E255" s="88" t="s">
        <v>2</v>
      </c>
    </row>
    <row r="256" spans="1:5">
      <c r="A256" s="285"/>
      <c r="B256" s="112"/>
      <c r="C256" s="95" t="s">
        <v>208</v>
      </c>
      <c r="D256" s="94">
        <v>17.100000000000001</v>
      </c>
      <c r="E256" s="88" t="s">
        <v>2</v>
      </c>
    </row>
    <row r="257" spans="1:5">
      <c r="A257" s="285"/>
      <c r="B257" s="112"/>
      <c r="C257" s="96" t="s">
        <v>145</v>
      </c>
      <c r="D257" s="90">
        <f>SUM(D255:D256)</f>
        <v>39.299999999999997</v>
      </c>
      <c r="E257" s="91" t="s">
        <v>2</v>
      </c>
    </row>
    <row r="258" spans="1:5">
      <c r="A258" s="285" t="s">
        <v>92</v>
      </c>
      <c r="B258" s="113" t="str">
        <f>planilha!D113</f>
        <v xml:space="preserve"> Janela basculante de aluminio</v>
      </c>
      <c r="C258" s="97"/>
      <c r="D258" s="98"/>
      <c r="E258" s="99"/>
    </row>
    <row r="259" spans="1:5">
      <c r="A259" s="285"/>
      <c r="B259" s="113"/>
      <c r="C259" s="118" t="s">
        <v>590</v>
      </c>
      <c r="D259" s="98"/>
      <c r="E259" s="99"/>
    </row>
    <row r="260" spans="1:5">
      <c r="A260" s="285"/>
      <c r="B260" s="113"/>
      <c r="C260" s="95" t="s">
        <v>223</v>
      </c>
      <c r="D260" s="94">
        <v>0.48</v>
      </c>
      <c r="E260" s="88" t="s">
        <v>2</v>
      </c>
    </row>
    <row r="261" spans="1:5">
      <c r="A261" s="285"/>
      <c r="B261" s="113"/>
      <c r="C261" s="96" t="s">
        <v>145</v>
      </c>
      <c r="D261" s="90">
        <f>D260</f>
        <v>0.48</v>
      </c>
      <c r="E261" s="91" t="s">
        <v>2</v>
      </c>
    </row>
    <row r="262" spans="1:5">
      <c r="A262" s="285" t="s">
        <v>444</v>
      </c>
      <c r="B262" s="113" t="str">
        <f>planilha!D114</f>
        <v>Vidro liso comum transparente, espessura 4mm</v>
      </c>
      <c r="C262" s="97"/>
      <c r="D262" s="98"/>
      <c r="E262" s="99"/>
    </row>
    <row r="263" spans="1:5">
      <c r="A263" s="285"/>
      <c r="B263" s="113"/>
      <c r="C263" s="118" t="s">
        <v>590</v>
      </c>
      <c r="D263" s="98"/>
      <c r="E263" s="99"/>
    </row>
    <row r="264" spans="1:5">
      <c r="A264" s="285"/>
      <c r="B264" s="113"/>
      <c r="C264" s="95" t="s">
        <v>223</v>
      </c>
      <c r="D264" s="94">
        <v>0.48</v>
      </c>
      <c r="E264" s="88" t="s">
        <v>2</v>
      </c>
    </row>
    <row r="265" spans="1:5" s="216" customFormat="1">
      <c r="A265" s="285"/>
      <c r="B265" s="113"/>
      <c r="C265" s="95" t="s">
        <v>432</v>
      </c>
      <c r="D265" s="94">
        <v>2.02</v>
      </c>
      <c r="E265" s="88" t="s">
        <v>2</v>
      </c>
    </row>
    <row r="266" spans="1:5" s="216" customFormat="1">
      <c r="A266" s="285"/>
      <c r="B266" s="113"/>
      <c r="C266" s="95" t="s">
        <v>433</v>
      </c>
      <c r="D266" s="94">
        <v>2.5</v>
      </c>
      <c r="E266" s="88" t="s">
        <v>2</v>
      </c>
    </row>
    <row r="267" spans="1:5">
      <c r="A267" s="285"/>
      <c r="B267" s="113"/>
      <c r="C267" s="96" t="s">
        <v>145</v>
      </c>
      <c r="D267" s="90">
        <f>SUM(D264:D266)</f>
        <v>5</v>
      </c>
      <c r="E267" s="91" t="s">
        <v>2</v>
      </c>
    </row>
    <row r="268" spans="1:5" ht="34.200000000000003">
      <c r="A268" s="285" t="s">
        <v>445</v>
      </c>
      <c r="B268" s="113" t="s">
        <v>458</v>
      </c>
      <c r="C268" s="95" t="s">
        <v>459</v>
      </c>
      <c r="D268" s="94">
        <v>3.46</v>
      </c>
      <c r="E268" s="88" t="s">
        <v>2</v>
      </c>
    </row>
    <row r="269" spans="1:5">
      <c r="A269" s="285"/>
      <c r="B269" s="113"/>
      <c r="C269" s="96" t="s">
        <v>145</v>
      </c>
      <c r="D269" s="90">
        <f>D268</f>
        <v>3.46</v>
      </c>
      <c r="E269" s="91" t="s">
        <v>2</v>
      </c>
    </row>
    <row r="270" spans="1:5">
      <c r="A270" s="285" t="s">
        <v>446</v>
      </c>
      <c r="B270" s="113" t="s">
        <v>117</v>
      </c>
      <c r="C270" s="97"/>
      <c r="D270" s="94">
        <v>2</v>
      </c>
      <c r="E270" s="88" t="s">
        <v>2</v>
      </c>
    </row>
    <row r="271" spans="1:5">
      <c r="A271" s="285"/>
      <c r="B271" s="113"/>
      <c r="C271" s="96" t="s">
        <v>145</v>
      </c>
      <c r="D271" s="90">
        <f>D270</f>
        <v>2</v>
      </c>
      <c r="E271" s="91" t="s">
        <v>2</v>
      </c>
    </row>
    <row r="272" spans="1:5" s="216" customFormat="1" ht="22.8">
      <c r="A272" s="285" t="s">
        <v>478</v>
      </c>
      <c r="B272" s="113" t="str">
        <f>planilha!D117</f>
        <v>Porta em Angelim pedra med 2,62x1,92 cm, completa.</v>
      </c>
      <c r="C272" s="93" t="s">
        <v>568</v>
      </c>
      <c r="D272" s="94">
        <v>2</v>
      </c>
      <c r="E272" s="120" t="s">
        <v>146</v>
      </c>
    </row>
    <row r="273" spans="1:5" s="216" customFormat="1">
      <c r="A273" s="285"/>
      <c r="B273" s="113"/>
      <c r="C273" s="96" t="s">
        <v>145</v>
      </c>
      <c r="D273" s="90">
        <f>D272</f>
        <v>2</v>
      </c>
      <c r="E273" s="91" t="s">
        <v>146</v>
      </c>
    </row>
    <row r="274" spans="1:5">
      <c r="A274" s="101" t="s">
        <v>59</v>
      </c>
      <c r="B274" s="108" t="str">
        <f>planilha!D120</f>
        <v xml:space="preserve">PISOS </v>
      </c>
      <c r="C274" s="102"/>
      <c r="D274" s="103"/>
      <c r="E274" s="104"/>
    </row>
    <row r="275" spans="1:5" ht="45.6">
      <c r="A275" s="286" t="s">
        <v>25</v>
      </c>
      <c r="B275" s="100" t="s">
        <v>127</v>
      </c>
      <c r="C275" s="97"/>
      <c r="D275" s="98"/>
      <c r="E275" s="99"/>
    </row>
    <row r="276" spans="1:5">
      <c r="A276" s="286"/>
      <c r="B276" s="100"/>
      <c r="C276" s="118" t="s">
        <v>589</v>
      </c>
      <c r="D276" s="98"/>
      <c r="E276" s="99"/>
    </row>
    <row r="277" spans="1:5">
      <c r="A277" s="286"/>
      <c r="B277" s="100"/>
      <c r="C277" s="95" t="s">
        <v>211</v>
      </c>
      <c r="D277" s="94">
        <v>4.0199999999999996</v>
      </c>
      <c r="E277" s="120" t="s">
        <v>2</v>
      </c>
    </row>
    <row r="278" spans="1:5" s="216" customFormat="1">
      <c r="A278" s="286"/>
      <c r="B278" s="100"/>
      <c r="C278" s="95" t="s">
        <v>586</v>
      </c>
      <c r="D278" s="94">
        <v>120.86</v>
      </c>
      <c r="E278" s="120"/>
    </row>
    <row r="279" spans="1:5">
      <c r="A279" s="286"/>
      <c r="B279" s="100"/>
      <c r="C279" s="118" t="s">
        <v>590</v>
      </c>
      <c r="D279" s="98"/>
      <c r="E279" s="99"/>
    </row>
    <row r="280" spans="1:5">
      <c r="A280" s="286"/>
      <c r="B280" s="100"/>
      <c r="C280" s="95" t="s">
        <v>212</v>
      </c>
      <c r="D280" s="94">
        <v>2.76</v>
      </c>
      <c r="E280" s="120" t="s">
        <v>2</v>
      </c>
    </row>
    <row r="281" spans="1:5">
      <c r="A281" s="286"/>
      <c r="B281" s="100"/>
      <c r="C281" s="118" t="s">
        <v>257</v>
      </c>
      <c r="D281" s="98"/>
      <c r="E281" s="99"/>
    </row>
    <row r="282" spans="1:5">
      <c r="A282" s="286"/>
      <c r="B282" s="100"/>
      <c r="C282" s="95" t="s">
        <v>259</v>
      </c>
      <c r="D282" s="94">
        <v>0.5</v>
      </c>
      <c r="E282" s="120" t="s">
        <v>2</v>
      </c>
    </row>
    <row r="283" spans="1:5">
      <c r="A283" s="286"/>
      <c r="B283" s="100"/>
      <c r="C283" s="95" t="s">
        <v>258</v>
      </c>
      <c r="D283" s="94">
        <v>8.1300000000000008</v>
      </c>
      <c r="E283" s="120" t="s">
        <v>2</v>
      </c>
    </row>
    <row r="284" spans="1:5">
      <c r="A284" s="286"/>
      <c r="B284" s="100"/>
      <c r="C284" s="96" t="s">
        <v>145</v>
      </c>
      <c r="D284" s="90">
        <f>SUM(D276:D283)</f>
        <v>136.26999999999998</v>
      </c>
      <c r="E284" s="91" t="s">
        <v>2</v>
      </c>
    </row>
    <row r="285" spans="1:5" ht="34.200000000000003">
      <c r="A285" s="286" t="s">
        <v>26</v>
      </c>
      <c r="B285" s="100" t="s">
        <v>260</v>
      </c>
      <c r="C285" s="97"/>
      <c r="D285" s="98"/>
      <c r="E285" s="99"/>
    </row>
    <row r="286" spans="1:5">
      <c r="A286" s="286"/>
      <c r="B286" s="100"/>
      <c r="C286" s="118" t="s">
        <v>590</v>
      </c>
      <c r="D286" s="98"/>
      <c r="E286" s="99"/>
    </row>
    <row r="287" spans="1:5">
      <c r="A287" s="286"/>
      <c r="B287" s="100"/>
      <c r="C287" s="118" t="s">
        <v>257</v>
      </c>
      <c r="D287" s="98"/>
      <c r="E287" s="99"/>
    </row>
    <row r="288" spans="1:5">
      <c r="A288" s="286"/>
      <c r="B288" s="100"/>
      <c r="C288" s="95" t="s">
        <v>594</v>
      </c>
      <c r="D288" s="94">
        <v>1</v>
      </c>
      <c r="E288" s="120" t="s">
        <v>2</v>
      </c>
    </row>
    <row r="289" spans="1:5">
      <c r="A289" s="286"/>
      <c r="B289" s="100"/>
      <c r="C289" s="95" t="s">
        <v>593</v>
      </c>
      <c r="D289" s="94">
        <v>8.1300000000000008</v>
      </c>
      <c r="E289" s="120" t="s">
        <v>2</v>
      </c>
    </row>
    <row r="290" spans="1:5" s="216" customFormat="1">
      <c r="A290" s="286"/>
      <c r="B290" s="100"/>
      <c r="C290" s="95" t="s">
        <v>592</v>
      </c>
      <c r="D290" s="94">
        <f>(0.55*0.55)*20</f>
        <v>6.0500000000000007</v>
      </c>
      <c r="E290" s="120" t="s">
        <v>2</v>
      </c>
    </row>
    <row r="291" spans="1:5">
      <c r="A291" s="286"/>
      <c r="B291" s="100"/>
      <c r="C291" s="96" t="s">
        <v>145</v>
      </c>
      <c r="D291" s="90">
        <f>SUM(D288:D290)</f>
        <v>15.180000000000001</v>
      </c>
      <c r="E291" s="91" t="s">
        <v>2</v>
      </c>
    </row>
    <row r="292" spans="1:5" ht="34.200000000000003">
      <c r="A292" s="286" t="s">
        <v>284</v>
      </c>
      <c r="B292" s="100" t="str">
        <f>planilha!D123</f>
        <v>Revestimento cerâmico para piso com placas tipo grês de dimensões 45x45 cm aplicada em ambientes de área menor que 5 m2. Af_06/2014</v>
      </c>
      <c r="C292" s="97"/>
      <c r="D292" s="98"/>
      <c r="E292" s="99"/>
    </row>
    <row r="293" spans="1:5">
      <c r="A293" s="286"/>
      <c r="B293" s="100"/>
      <c r="C293" s="118" t="s">
        <v>589</v>
      </c>
      <c r="D293" s="98"/>
      <c r="E293" s="99"/>
    </row>
    <row r="294" spans="1:5">
      <c r="A294" s="286"/>
      <c r="B294" s="100"/>
      <c r="C294" s="95" t="s">
        <v>211</v>
      </c>
      <c r="D294" s="94">
        <v>4.0199999999999996</v>
      </c>
      <c r="E294" s="120" t="s">
        <v>2</v>
      </c>
    </row>
    <row r="295" spans="1:5">
      <c r="A295" s="286"/>
      <c r="B295" s="100"/>
      <c r="C295" s="118" t="s">
        <v>590</v>
      </c>
      <c r="D295" s="98"/>
      <c r="E295" s="99"/>
    </row>
    <row r="296" spans="1:5">
      <c r="A296" s="286"/>
      <c r="B296" s="100"/>
      <c r="C296" s="95" t="s">
        <v>212</v>
      </c>
      <c r="D296" s="94">
        <v>2.76</v>
      </c>
      <c r="E296" s="120" t="s">
        <v>2</v>
      </c>
    </row>
    <row r="297" spans="1:5">
      <c r="A297" s="286"/>
      <c r="B297" s="100"/>
      <c r="C297" s="96" t="s">
        <v>145</v>
      </c>
      <c r="D297" s="90">
        <f>SUM(D293:D296)</f>
        <v>6.7799999999999994</v>
      </c>
      <c r="E297" s="91" t="s">
        <v>2</v>
      </c>
    </row>
    <row r="298" spans="1:5" ht="45.6">
      <c r="A298" s="286" t="s">
        <v>535</v>
      </c>
      <c r="B298" s="100" t="s">
        <v>74</v>
      </c>
      <c r="C298" s="97"/>
      <c r="D298" s="98"/>
      <c r="E298" s="99"/>
    </row>
    <row r="299" spans="1:5">
      <c r="A299" s="286"/>
      <c r="B299" s="100"/>
      <c r="C299" s="118" t="s">
        <v>589</v>
      </c>
      <c r="D299" s="98"/>
      <c r="E299" s="99"/>
    </row>
    <row r="300" spans="1:5">
      <c r="A300" s="286"/>
      <c r="B300" s="100"/>
      <c r="C300" s="95" t="s">
        <v>211</v>
      </c>
      <c r="D300" s="94">
        <v>9.2200000000000006</v>
      </c>
      <c r="E300" s="120" t="s">
        <v>18</v>
      </c>
    </row>
    <row r="301" spans="1:5">
      <c r="A301" s="286"/>
      <c r="B301" s="100"/>
      <c r="C301" s="118" t="s">
        <v>590</v>
      </c>
      <c r="D301" s="98"/>
      <c r="E301" s="99"/>
    </row>
    <row r="302" spans="1:5">
      <c r="A302" s="286"/>
      <c r="B302" s="100"/>
      <c r="C302" s="95" t="s">
        <v>212</v>
      </c>
      <c r="D302" s="94">
        <v>5.87</v>
      </c>
      <c r="E302" s="120" t="s">
        <v>18</v>
      </c>
    </row>
    <row r="303" spans="1:5">
      <c r="A303" s="286"/>
      <c r="B303" s="100"/>
      <c r="C303" s="96" t="s">
        <v>145</v>
      </c>
      <c r="D303" s="90">
        <f>SUM(D299:D302)</f>
        <v>15.09</v>
      </c>
      <c r="E303" s="91" t="s">
        <v>18</v>
      </c>
    </row>
    <row r="304" spans="1:5">
      <c r="A304" s="286" t="s">
        <v>536</v>
      </c>
      <c r="B304" s="100" t="s">
        <v>73</v>
      </c>
      <c r="C304" s="97"/>
      <c r="D304" s="98"/>
      <c r="E304" s="99"/>
    </row>
    <row r="305" spans="1:5">
      <c r="A305" s="286"/>
      <c r="B305" s="114"/>
      <c r="C305" s="118" t="s">
        <v>590</v>
      </c>
      <c r="D305" s="98"/>
      <c r="E305" s="99"/>
    </row>
    <row r="306" spans="1:5">
      <c r="A306" s="286"/>
      <c r="B306" s="114"/>
      <c r="C306" s="95" t="s">
        <v>595</v>
      </c>
      <c r="D306" s="94">
        <f>0.8*2</f>
        <v>1.6</v>
      </c>
      <c r="E306" s="120" t="s">
        <v>18</v>
      </c>
    </row>
    <row r="307" spans="1:5">
      <c r="A307" s="286"/>
      <c r="B307" s="114"/>
      <c r="C307" s="96" t="s">
        <v>145</v>
      </c>
      <c r="D307" s="90">
        <f>D306</f>
        <v>1.6</v>
      </c>
      <c r="E307" s="91" t="s">
        <v>18</v>
      </c>
    </row>
    <row r="308" spans="1:5">
      <c r="A308" s="286" t="s">
        <v>537</v>
      </c>
      <c r="B308" s="100" t="str">
        <f>planilha!D126</f>
        <v>Peitoril de granito cinza polido, 15 cm, esp. 3cm</v>
      </c>
      <c r="C308" s="97"/>
      <c r="D308" s="98"/>
      <c r="E308" s="99"/>
    </row>
    <row r="309" spans="1:5">
      <c r="A309" s="286"/>
      <c r="B309" s="114"/>
      <c r="C309" s="118" t="s">
        <v>590</v>
      </c>
      <c r="D309" s="98"/>
      <c r="E309" s="99"/>
    </row>
    <row r="310" spans="1:5" ht="12" customHeight="1">
      <c r="A310" s="286"/>
      <c r="B310" s="114"/>
      <c r="C310" s="95" t="s">
        <v>226</v>
      </c>
      <c r="D310" s="94">
        <v>0.8</v>
      </c>
      <c r="E310" s="120" t="s">
        <v>18</v>
      </c>
    </row>
    <row r="311" spans="1:5">
      <c r="A311" s="286"/>
      <c r="B311" s="114"/>
      <c r="C311" s="96" t="s">
        <v>145</v>
      </c>
      <c r="D311" s="90">
        <f>D310</f>
        <v>0.8</v>
      </c>
      <c r="E311" s="91" t="s">
        <v>18</v>
      </c>
    </row>
    <row r="312" spans="1:5" ht="34.200000000000003">
      <c r="A312" s="286" t="s">
        <v>538</v>
      </c>
      <c r="B312" s="100" t="str">
        <f>planilha!D127</f>
        <v xml:space="preserve">Piso de cimentado camurçado executado com argamassa de cimento e areia no traço 1:3, esp. 3.0cm </v>
      </c>
      <c r="C312" s="97"/>
      <c r="D312" s="98"/>
      <c r="E312" s="99"/>
    </row>
    <row r="313" spans="1:5">
      <c r="A313" s="286"/>
      <c r="B313" s="100"/>
      <c r="C313" s="95" t="s">
        <v>586</v>
      </c>
      <c r="D313" s="94">
        <v>120.86</v>
      </c>
      <c r="E313" s="120" t="s">
        <v>2</v>
      </c>
    </row>
    <row r="314" spans="1:5">
      <c r="A314" s="286"/>
      <c r="B314" s="100"/>
      <c r="C314" s="96" t="s">
        <v>145</v>
      </c>
      <c r="D314" s="90">
        <f>D313</f>
        <v>120.86</v>
      </c>
      <c r="E314" s="91" t="s">
        <v>2</v>
      </c>
    </row>
    <row r="315" spans="1:5" s="216" customFormat="1" ht="57">
      <c r="A315" s="287" t="s">
        <v>539</v>
      </c>
      <c r="B315" s="100" t="str">
        <f>planilha!D128</f>
        <v xml:space="preserve">Fornecimento e Instalação de PISO ELEVADO nas dimensões de 600x600x25mm em placas de pedra (Matacão Metamórfico), auto portante e com pedestais regulaveis na altura de 54 cm em Polipropileno. </v>
      </c>
      <c r="C315" s="97"/>
      <c r="D315" s="98"/>
      <c r="E315" s="99"/>
    </row>
    <row r="316" spans="1:5" s="216" customFormat="1">
      <c r="A316" s="286"/>
      <c r="B316" s="100"/>
      <c r="C316" s="118" t="s">
        <v>590</v>
      </c>
      <c r="D316" s="98"/>
      <c r="E316" s="99"/>
    </row>
    <row r="317" spans="1:5" s="216" customFormat="1">
      <c r="A317" s="286"/>
      <c r="B317" s="100"/>
      <c r="C317" s="95" t="s">
        <v>479</v>
      </c>
      <c r="D317" s="94">
        <v>1</v>
      </c>
      <c r="E317" s="120" t="s">
        <v>146</v>
      </c>
    </row>
    <row r="318" spans="1:5" s="216" customFormat="1">
      <c r="A318" s="286"/>
      <c r="B318" s="100"/>
      <c r="C318" s="96" t="s">
        <v>145</v>
      </c>
      <c r="D318" s="90">
        <f>D317</f>
        <v>1</v>
      </c>
      <c r="E318" s="91" t="s">
        <v>146</v>
      </c>
    </row>
    <row r="319" spans="1:5">
      <c r="A319" s="101" t="s">
        <v>41</v>
      </c>
      <c r="B319" s="108" t="str">
        <f>planilha!D131</f>
        <v xml:space="preserve">INSTALAÇÕES HIDRO-SANITÁRIAS </v>
      </c>
      <c r="C319" s="102"/>
      <c r="D319" s="103"/>
      <c r="E319" s="104"/>
    </row>
    <row r="320" spans="1:5" s="216" customFormat="1" ht="22.8">
      <c r="A320" s="284" t="s">
        <v>464</v>
      </c>
      <c r="B320" s="100" t="str">
        <f>planilha!D132</f>
        <v>Cuba de embutir, em louca, tipo oval branca, sem complementos, padrao</v>
      </c>
      <c r="C320" s="97"/>
      <c r="D320" s="98"/>
      <c r="E320" s="99"/>
    </row>
    <row r="321" spans="1:5" s="216" customFormat="1">
      <c r="A321" s="284"/>
      <c r="B321" s="100"/>
      <c r="C321" s="118" t="s">
        <v>590</v>
      </c>
      <c r="D321" s="98"/>
      <c r="E321" s="99"/>
    </row>
    <row r="322" spans="1:5" s="216" customFormat="1">
      <c r="A322" s="284"/>
      <c r="B322" s="100"/>
      <c r="C322" s="95" t="s">
        <v>212</v>
      </c>
      <c r="D322" s="94">
        <v>1</v>
      </c>
      <c r="E322" s="120" t="s">
        <v>146</v>
      </c>
    </row>
    <row r="323" spans="1:5" s="216" customFormat="1">
      <c r="A323" s="284"/>
      <c r="B323" s="100"/>
      <c r="C323" s="96" t="s">
        <v>145</v>
      </c>
      <c r="D323" s="90">
        <f>SUM(D320:D322)</f>
        <v>1</v>
      </c>
      <c r="E323" s="91" t="s">
        <v>146</v>
      </c>
    </row>
    <row r="324" spans="1:5" s="216" customFormat="1" ht="22.8">
      <c r="A324" s="284" t="s">
        <v>465</v>
      </c>
      <c r="B324" s="100" t="str">
        <f>planilha!D133</f>
        <v xml:space="preserve">Vaso sanitario com caixa de descarga acoplada - louca branca   </v>
      </c>
      <c r="C324" s="97"/>
      <c r="D324" s="98"/>
      <c r="E324" s="99"/>
    </row>
    <row r="325" spans="1:5" s="216" customFormat="1">
      <c r="A325" s="284"/>
      <c r="B325" s="100"/>
      <c r="C325" s="118" t="s">
        <v>590</v>
      </c>
      <c r="D325" s="98"/>
      <c r="E325" s="99"/>
    </row>
    <row r="326" spans="1:5" s="216" customFormat="1">
      <c r="A326" s="284"/>
      <c r="B326" s="100"/>
      <c r="C326" s="95" t="s">
        <v>212</v>
      </c>
      <c r="D326" s="94">
        <v>1</v>
      </c>
      <c r="E326" s="120" t="s">
        <v>146</v>
      </c>
    </row>
    <row r="327" spans="1:5" s="216" customFormat="1">
      <c r="A327" s="284"/>
      <c r="B327" s="100"/>
      <c r="C327" s="96" t="s">
        <v>145</v>
      </c>
      <c r="D327" s="90">
        <f>SUM(D324:D326)</f>
        <v>1</v>
      </c>
      <c r="E327" s="91" t="s">
        <v>146</v>
      </c>
    </row>
    <row r="328" spans="1:5" s="216" customFormat="1">
      <c r="A328" s="284" t="s">
        <v>495</v>
      </c>
      <c r="B328" s="100" t="str">
        <f>planilha!D134</f>
        <v>Bancada de granito com espessura de 2 cm</v>
      </c>
      <c r="C328" s="97"/>
      <c r="D328" s="98"/>
      <c r="E328" s="99"/>
    </row>
    <row r="329" spans="1:5" s="216" customFormat="1">
      <c r="A329" s="284"/>
      <c r="B329" s="100"/>
      <c r="C329" s="118" t="s">
        <v>590</v>
      </c>
      <c r="D329" s="98"/>
      <c r="E329" s="99"/>
    </row>
    <row r="330" spans="1:5" s="216" customFormat="1">
      <c r="A330" s="284"/>
      <c r="B330" s="100"/>
      <c r="C330" s="95" t="s">
        <v>212</v>
      </c>
      <c r="D330" s="94">
        <v>0.2</v>
      </c>
      <c r="E330" s="120" t="s">
        <v>2</v>
      </c>
    </row>
    <row r="331" spans="1:5" s="216" customFormat="1">
      <c r="A331" s="284"/>
      <c r="B331" s="100"/>
      <c r="C331" s="96" t="s">
        <v>145</v>
      </c>
      <c r="D331" s="90">
        <f>SUM(D328:D330)</f>
        <v>0.2</v>
      </c>
      <c r="E331" s="91" t="s">
        <v>2</v>
      </c>
    </row>
    <row r="332" spans="1:5" s="216" customFormat="1">
      <c r="A332" s="297"/>
      <c r="B332" s="112"/>
      <c r="C332" s="112"/>
      <c r="D332" s="112"/>
      <c r="E332" s="112"/>
    </row>
    <row r="333" spans="1:5" s="216" customFormat="1" ht="27" thickBot="1">
      <c r="A333" s="46" t="s">
        <v>614</v>
      </c>
      <c r="B333" s="337" t="s">
        <v>615</v>
      </c>
      <c r="C333" s="338" t="s">
        <v>145</v>
      </c>
      <c r="D333" s="339">
        <v>3</v>
      </c>
      <c r="E333" s="340" t="s">
        <v>27</v>
      </c>
    </row>
    <row r="334" spans="1:5" s="216" customFormat="1">
      <c r="A334" s="46" t="s">
        <v>616</v>
      </c>
      <c r="B334" s="311" t="s">
        <v>617</v>
      </c>
      <c r="C334" s="338" t="s">
        <v>145</v>
      </c>
      <c r="D334" s="339">
        <v>1</v>
      </c>
      <c r="E334" s="340" t="s">
        <v>27</v>
      </c>
    </row>
    <row r="335" spans="1:5" s="216" customFormat="1" ht="26.4">
      <c r="A335" s="46" t="s">
        <v>618</v>
      </c>
      <c r="B335" s="341" t="s">
        <v>619</v>
      </c>
      <c r="C335" s="338" t="s">
        <v>145</v>
      </c>
      <c r="D335" s="339">
        <v>1</v>
      </c>
      <c r="E335" s="340" t="s">
        <v>27</v>
      </c>
    </row>
    <row r="336" spans="1:5" s="216" customFormat="1">
      <c r="A336" s="297"/>
      <c r="B336" s="112"/>
      <c r="C336" s="112"/>
      <c r="D336" s="112"/>
      <c r="E336" s="112"/>
    </row>
    <row r="337" spans="1:5">
      <c r="A337" s="101" t="s">
        <v>496</v>
      </c>
      <c r="B337" s="108" t="str">
        <f>planilha!D141</f>
        <v>PINTURA</v>
      </c>
      <c r="C337" s="102"/>
      <c r="D337" s="103"/>
      <c r="E337" s="104"/>
    </row>
    <row r="338" spans="1:5" ht="22.8">
      <c r="A338" s="284" t="s">
        <v>497</v>
      </c>
      <c r="B338" s="100" t="s">
        <v>128</v>
      </c>
      <c r="C338" s="97"/>
      <c r="D338" s="98"/>
      <c r="E338" s="99"/>
    </row>
    <row r="339" spans="1:5" ht="22.8">
      <c r="A339" s="284"/>
      <c r="B339" s="100"/>
      <c r="C339" s="95" t="s">
        <v>238</v>
      </c>
      <c r="D339" s="295">
        <f>257.57*7.75+16.84+7.27</f>
        <v>2020.2774999999999</v>
      </c>
      <c r="E339" s="88" t="s">
        <v>2</v>
      </c>
    </row>
    <row r="340" spans="1:5" s="123" customFormat="1">
      <c r="A340" s="284"/>
      <c r="B340" s="100"/>
      <c r="C340" s="95" t="s">
        <v>262</v>
      </c>
      <c r="D340" s="94">
        <f>84.6*2*0.4</f>
        <v>67.679999999999993</v>
      </c>
      <c r="E340" s="88" t="s">
        <v>2</v>
      </c>
    </row>
    <row r="341" spans="1:5">
      <c r="A341" s="284"/>
      <c r="B341" s="100"/>
      <c r="C341" s="96" t="s">
        <v>145</v>
      </c>
      <c r="D341" s="90">
        <f>SUM(D338:D340)</f>
        <v>2087.9575</v>
      </c>
      <c r="E341" s="91" t="s">
        <v>2</v>
      </c>
    </row>
    <row r="342" spans="1:5" ht="22.8">
      <c r="A342" s="284" t="s">
        <v>498</v>
      </c>
      <c r="B342" s="100" t="str">
        <f>planilha!D143</f>
        <v>Aplicação de fundo selador acrílico em paredes, uma demão. Af_06/2014</v>
      </c>
      <c r="C342" s="95" t="s">
        <v>256</v>
      </c>
      <c r="D342" s="94">
        <f>D341</f>
        <v>2087.9575</v>
      </c>
      <c r="E342" s="88" t="s">
        <v>2</v>
      </c>
    </row>
    <row r="343" spans="1:5">
      <c r="A343" s="284"/>
      <c r="B343" s="100"/>
      <c r="C343" s="96" t="s">
        <v>145</v>
      </c>
      <c r="D343" s="90">
        <f>D342</f>
        <v>2087.9575</v>
      </c>
      <c r="E343" s="91" t="s">
        <v>2</v>
      </c>
    </row>
    <row r="344" spans="1:5" ht="22.8">
      <c r="A344" s="284" t="s">
        <v>540</v>
      </c>
      <c r="B344" s="100" t="s">
        <v>130</v>
      </c>
      <c r="C344" s="93"/>
      <c r="D344" s="94"/>
      <c r="E344" s="88"/>
    </row>
    <row r="345" spans="1:5" s="216" customFormat="1">
      <c r="A345" s="284"/>
      <c r="B345" s="114"/>
      <c r="C345" s="95" t="s">
        <v>256</v>
      </c>
      <c r="D345" s="94">
        <f>D343</f>
        <v>2087.9575</v>
      </c>
      <c r="E345" s="88" t="s">
        <v>2</v>
      </c>
    </row>
    <row r="346" spans="1:5" s="216" customFormat="1">
      <c r="A346" s="284"/>
      <c r="B346" s="114"/>
      <c r="C346" s="95" t="s">
        <v>475</v>
      </c>
      <c r="D346" s="94">
        <v>6.4</v>
      </c>
      <c r="E346" s="88" t="s">
        <v>2</v>
      </c>
    </row>
    <row r="347" spans="1:5">
      <c r="A347" s="284"/>
      <c r="B347" s="114"/>
      <c r="C347" s="96" t="s">
        <v>145</v>
      </c>
      <c r="D347" s="90">
        <f>SUM(D345:D346)</f>
        <v>2094.3575000000001</v>
      </c>
      <c r="E347" s="91" t="s">
        <v>2</v>
      </c>
    </row>
    <row r="348" spans="1:5" ht="22.8">
      <c r="A348" s="284" t="s">
        <v>541</v>
      </c>
      <c r="B348" s="100" t="str">
        <f>planilha!D145</f>
        <v>Aplicação e lixamento de massa látex em teto, duas demãos. Af_06/2014</v>
      </c>
      <c r="C348" s="97"/>
      <c r="D348" s="98"/>
      <c r="E348" s="99"/>
    </row>
    <row r="349" spans="1:5">
      <c r="A349" s="284"/>
      <c r="B349" s="100"/>
      <c r="C349" s="95" t="s">
        <v>239</v>
      </c>
      <c r="D349" s="94">
        <f>D224</f>
        <v>851.50000000000023</v>
      </c>
      <c r="E349" s="88" t="s">
        <v>2</v>
      </c>
    </row>
    <row r="350" spans="1:5">
      <c r="A350" s="284"/>
      <c r="B350" s="100"/>
      <c r="C350" s="96" t="s">
        <v>145</v>
      </c>
      <c r="D350" s="90">
        <f>SUM(D348:D349)</f>
        <v>851.50000000000023</v>
      </c>
      <c r="E350" s="91" t="s">
        <v>2</v>
      </c>
    </row>
    <row r="351" spans="1:5" ht="22.8">
      <c r="A351" s="284" t="s">
        <v>542</v>
      </c>
      <c r="B351" s="100" t="str">
        <f>planilha!D146</f>
        <v>Aplicação de fundo selador acrílico em teto, uma demão. Af_06/2014</v>
      </c>
      <c r="C351" s="95" t="s">
        <v>255</v>
      </c>
      <c r="D351" s="94">
        <f>D349</f>
        <v>851.50000000000023</v>
      </c>
      <c r="E351" s="88" t="s">
        <v>2</v>
      </c>
    </row>
    <row r="352" spans="1:5">
      <c r="A352" s="284"/>
      <c r="B352" s="100"/>
      <c r="C352" s="96" t="s">
        <v>145</v>
      </c>
      <c r="D352" s="90">
        <f>SUM(D351:D351)</f>
        <v>851.50000000000023</v>
      </c>
      <c r="E352" s="91" t="s">
        <v>2</v>
      </c>
    </row>
    <row r="353" spans="1:5" ht="22.8">
      <c r="A353" s="284" t="s">
        <v>543</v>
      </c>
      <c r="B353" s="100" t="str">
        <f>planilha!D147</f>
        <v>Aplicação manual de pintura com tinta látex acrílica em teto, duas demãos. Af_06/2014</v>
      </c>
      <c r="C353" s="95" t="s">
        <v>255</v>
      </c>
      <c r="D353" s="94">
        <f>D351</f>
        <v>851.50000000000023</v>
      </c>
      <c r="E353" s="88" t="s">
        <v>2</v>
      </c>
    </row>
    <row r="354" spans="1:5">
      <c r="A354" s="284"/>
      <c r="B354" s="100"/>
      <c r="C354" s="96" t="s">
        <v>145</v>
      </c>
      <c r="D354" s="90">
        <f>SUM(D353:D353)</f>
        <v>851.50000000000023</v>
      </c>
      <c r="E354" s="91" t="s">
        <v>2</v>
      </c>
    </row>
    <row r="355" spans="1:5" ht="22.8">
      <c r="A355" s="284" t="s">
        <v>544</v>
      </c>
      <c r="B355" s="100" t="s">
        <v>134</v>
      </c>
      <c r="C355" s="97"/>
      <c r="D355" s="98"/>
      <c r="E355" s="99"/>
    </row>
    <row r="356" spans="1:5">
      <c r="A356" s="284"/>
      <c r="B356" s="100"/>
      <c r="C356" s="95" t="s">
        <v>231</v>
      </c>
      <c r="D356" s="94">
        <v>0.75</v>
      </c>
      <c r="E356" s="88" t="s">
        <v>2</v>
      </c>
    </row>
    <row r="357" spans="1:5">
      <c r="A357" s="284"/>
      <c r="B357" s="100"/>
      <c r="C357" s="118" t="s">
        <v>246</v>
      </c>
      <c r="D357" s="94"/>
      <c r="E357" s="88"/>
    </row>
    <row r="358" spans="1:5">
      <c r="A358" s="284"/>
      <c r="B358" s="100"/>
      <c r="C358" s="118" t="s">
        <v>247</v>
      </c>
      <c r="D358" s="94"/>
      <c r="E358" s="88"/>
    </row>
    <row r="359" spans="1:5">
      <c r="A359" s="284"/>
      <c r="B359" s="100"/>
      <c r="C359" s="95" t="s">
        <v>248</v>
      </c>
      <c r="D359" s="94">
        <v>118.80000000000001</v>
      </c>
      <c r="E359" s="88" t="s">
        <v>2</v>
      </c>
    </row>
    <row r="360" spans="1:5">
      <c r="A360" s="284"/>
      <c r="B360" s="100"/>
      <c r="C360" s="95" t="s">
        <v>249</v>
      </c>
      <c r="D360" s="94">
        <v>4.4000000000000004</v>
      </c>
      <c r="E360" s="88" t="s">
        <v>2</v>
      </c>
    </row>
    <row r="361" spans="1:5">
      <c r="A361" s="284"/>
      <c r="B361" s="100"/>
      <c r="C361" s="95" t="s">
        <v>250</v>
      </c>
      <c r="D361" s="94">
        <v>1.6</v>
      </c>
      <c r="E361" s="88" t="s">
        <v>2</v>
      </c>
    </row>
    <row r="362" spans="1:5">
      <c r="A362" s="284"/>
      <c r="B362" s="100"/>
      <c r="C362" s="95" t="s">
        <v>251</v>
      </c>
      <c r="D362" s="94">
        <v>3.2</v>
      </c>
      <c r="E362" s="88" t="s">
        <v>2</v>
      </c>
    </row>
    <row r="363" spans="1:5">
      <c r="A363" s="284"/>
      <c r="B363" s="100"/>
      <c r="C363" s="118" t="s">
        <v>252</v>
      </c>
      <c r="D363" s="94"/>
      <c r="E363" s="88"/>
    </row>
    <row r="364" spans="1:5">
      <c r="A364" s="284"/>
      <c r="B364" s="100"/>
      <c r="C364" s="95" t="s">
        <v>253</v>
      </c>
      <c r="D364" s="94">
        <v>6.72</v>
      </c>
      <c r="E364" s="88" t="s">
        <v>2</v>
      </c>
    </row>
    <row r="365" spans="1:5">
      <c r="A365" s="284"/>
      <c r="B365" s="100"/>
      <c r="C365" s="95" t="s">
        <v>254</v>
      </c>
      <c r="D365" s="94">
        <v>3.84</v>
      </c>
      <c r="E365" s="88" t="s">
        <v>2</v>
      </c>
    </row>
    <row r="366" spans="1:5">
      <c r="A366" s="284"/>
      <c r="B366" s="100"/>
      <c r="C366" s="118" t="s">
        <v>590</v>
      </c>
      <c r="D366" s="98"/>
      <c r="E366" s="99"/>
    </row>
    <row r="367" spans="1:5">
      <c r="A367" s="284"/>
      <c r="B367" s="100"/>
      <c r="C367" s="95" t="s">
        <v>230</v>
      </c>
      <c r="D367" s="94">
        <f>3*1.68</f>
        <v>5.04</v>
      </c>
      <c r="E367" s="88" t="s">
        <v>2</v>
      </c>
    </row>
    <row r="368" spans="1:5" ht="22.8">
      <c r="A368" s="284"/>
      <c r="B368" s="100"/>
      <c r="C368" s="95" t="s">
        <v>228</v>
      </c>
      <c r="D368" s="94">
        <v>11.42</v>
      </c>
      <c r="E368" s="88" t="s">
        <v>2</v>
      </c>
    </row>
    <row r="369" spans="1:5">
      <c r="A369" s="92"/>
      <c r="B369" s="107"/>
      <c r="C369" s="96" t="s">
        <v>145</v>
      </c>
      <c r="D369" s="90">
        <f>SUM(D356:D368)</f>
        <v>155.76999999999998</v>
      </c>
      <c r="E369" s="91" t="s">
        <v>2</v>
      </c>
    </row>
    <row r="370" spans="1:5">
      <c r="A370" s="92" t="s">
        <v>545</v>
      </c>
      <c r="B370" s="107" t="str">
        <f>planilha!D149</f>
        <v>Verniz sintético brilhante, 2 demãos</v>
      </c>
      <c r="C370" s="93"/>
      <c r="D370" s="94"/>
      <c r="E370" s="88"/>
    </row>
    <row r="371" spans="1:5">
      <c r="A371" s="92"/>
      <c r="B371" s="107"/>
      <c r="C371" s="119" t="s">
        <v>237</v>
      </c>
      <c r="D371" s="94">
        <v>76.42</v>
      </c>
      <c r="E371" s="88" t="s">
        <v>2</v>
      </c>
    </row>
    <row r="372" spans="1:5">
      <c r="A372" s="92"/>
      <c r="B372" s="107"/>
      <c r="C372" s="96" t="s">
        <v>145</v>
      </c>
      <c r="D372" s="90">
        <f>SUM(D371:D371)</f>
        <v>76.42</v>
      </c>
      <c r="E372" s="91" t="s">
        <v>2</v>
      </c>
    </row>
    <row r="373" spans="1:5">
      <c r="A373" s="288" t="s">
        <v>546</v>
      </c>
      <c r="B373" s="115" t="s">
        <v>42</v>
      </c>
      <c r="C373" s="97"/>
      <c r="D373" s="98"/>
      <c r="E373" s="99"/>
    </row>
    <row r="374" spans="1:5" s="216" customFormat="1">
      <c r="A374" s="92" t="s">
        <v>547</v>
      </c>
      <c r="B374" s="107" t="str">
        <f>planilha!D153</f>
        <v>Colocação de Balaustre guarda-corpo</v>
      </c>
      <c r="C374" s="93"/>
      <c r="D374" s="94"/>
      <c r="E374" s="88"/>
    </row>
    <row r="375" spans="1:5" s="216" customFormat="1">
      <c r="A375" s="92"/>
      <c r="B375" s="107"/>
      <c r="C375" s="119" t="s">
        <v>474</v>
      </c>
      <c r="D375" s="94">
        <v>30</v>
      </c>
      <c r="E375" s="88" t="s">
        <v>146</v>
      </c>
    </row>
    <row r="376" spans="1:5" s="216" customFormat="1">
      <c r="A376" s="92"/>
      <c r="B376" s="107"/>
      <c r="C376" s="96" t="s">
        <v>145</v>
      </c>
      <c r="D376" s="90">
        <f>SUM(D375:D375)</f>
        <v>30</v>
      </c>
      <c r="E376" s="91" t="s">
        <v>146</v>
      </c>
    </row>
    <row r="377" spans="1:5" ht="13.5" customHeight="1">
      <c r="A377" s="289" t="s">
        <v>548</v>
      </c>
      <c r="B377" s="100" t="s">
        <v>44</v>
      </c>
      <c r="C377" s="97"/>
      <c r="D377" s="94">
        <v>725</v>
      </c>
      <c r="E377" s="88" t="s">
        <v>2</v>
      </c>
    </row>
    <row r="378" spans="1:5">
      <c r="A378" s="85"/>
      <c r="B378" s="300"/>
      <c r="C378" s="96" t="s">
        <v>145</v>
      </c>
      <c r="D378" s="90">
        <f>D377</f>
        <v>725</v>
      </c>
      <c r="E378" s="91" t="s">
        <v>2</v>
      </c>
    </row>
    <row r="379" spans="1:5">
      <c r="A379" s="92"/>
      <c r="B379" s="107"/>
      <c r="C379" s="301"/>
      <c r="D379" s="87"/>
      <c r="E379" s="88"/>
    </row>
    <row r="380" spans="1:5">
      <c r="A380" s="342" t="s">
        <v>620</v>
      </c>
      <c r="B380" s="343" t="s">
        <v>621</v>
      </c>
      <c r="C380" s="298"/>
      <c r="D380" s="87"/>
      <c r="E380" s="88"/>
    </row>
    <row r="381" spans="1:5" ht="51">
      <c r="A381" s="93" t="s">
        <v>623</v>
      </c>
      <c r="B381" s="344" t="s">
        <v>622</v>
      </c>
      <c r="C381" s="96" t="s">
        <v>145</v>
      </c>
      <c r="D381" s="345">
        <v>2</v>
      </c>
      <c r="E381" s="346" t="s">
        <v>22</v>
      </c>
    </row>
    <row r="382" spans="1:5" ht="30.6">
      <c r="A382" s="93" t="s">
        <v>627</v>
      </c>
      <c r="B382" s="344" t="s">
        <v>624</v>
      </c>
      <c r="C382" s="96" t="s">
        <v>145</v>
      </c>
      <c r="D382" s="345">
        <v>2</v>
      </c>
      <c r="E382" s="346" t="s">
        <v>22</v>
      </c>
    </row>
    <row r="383" spans="1:5" ht="20.399999999999999">
      <c r="A383" s="93" t="s">
        <v>628</v>
      </c>
      <c r="B383" s="344" t="s">
        <v>625</v>
      </c>
      <c r="C383" s="96" t="s">
        <v>145</v>
      </c>
      <c r="D383" s="345">
        <v>4</v>
      </c>
      <c r="E383" s="346" t="s">
        <v>22</v>
      </c>
    </row>
    <row r="384" spans="1:5" ht="30.6">
      <c r="A384" s="284" t="s">
        <v>629</v>
      </c>
      <c r="B384" s="344" t="s">
        <v>626</v>
      </c>
      <c r="C384" s="96" t="s">
        <v>145</v>
      </c>
      <c r="D384" s="347">
        <v>14</v>
      </c>
      <c r="E384" s="346" t="s">
        <v>22</v>
      </c>
    </row>
    <row r="385" spans="1:5" ht="30.6">
      <c r="A385" s="284" t="s">
        <v>630</v>
      </c>
      <c r="B385" s="344" t="s">
        <v>631</v>
      </c>
      <c r="C385" s="96" t="s">
        <v>145</v>
      </c>
      <c r="D385" s="347">
        <v>14</v>
      </c>
      <c r="E385" s="346" t="s">
        <v>22</v>
      </c>
    </row>
    <row r="386" spans="1:5" ht="30.6">
      <c r="A386" s="348" t="s">
        <v>633</v>
      </c>
      <c r="B386" s="349" t="s">
        <v>632</v>
      </c>
      <c r="C386" s="96" t="s">
        <v>145</v>
      </c>
      <c r="D386" s="347">
        <v>24</v>
      </c>
      <c r="E386" s="350" t="s">
        <v>18</v>
      </c>
    </row>
    <row r="387" spans="1:5" ht="39.6">
      <c r="A387" s="348" t="s">
        <v>634</v>
      </c>
      <c r="B387" s="351" t="s">
        <v>636</v>
      </c>
      <c r="C387" s="96" t="s">
        <v>145</v>
      </c>
      <c r="D387" s="352">
        <v>27</v>
      </c>
      <c r="E387" s="350" t="s">
        <v>22</v>
      </c>
    </row>
    <row r="388" spans="1:5" ht="66.599999999999994" thickBot="1">
      <c r="A388" s="353" t="s">
        <v>638</v>
      </c>
      <c r="B388" s="354" t="s">
        <v>637</v>
      </c>
      <c r="C388" s="96" t="s">
        <v>145</v>
      </c>
      <c r="D388" s="355">
        <v>1</v>
      </c>
      <c r="E388" s="356" t="s">
        <v>22</v>
      </c>
    </row>
  </sheetData>
  <mergeCells count="6">
    <mergeCell ref="C244:E244"/>
    <mergeCell ref="C241:E241"/>
    <mergeCell ref="A1:B1"/>
    <mergeCell ref="C1:E1"/>
    <mergeCell ref="B2:E2"/>
    <mergeCell ref="B3:E3"/>
  </mergeCells>
  <printOptions horizontalCentered="1"/>
  <pageMargins left="0.70866141732283472" right="0.39370078740157483" top="0.39370078740157483" bottom="0.47244094488188981" header="0.31496062992125984" footer="0.31496062992125984"/>
  <pageSetup paperSize="9" scale="79" orientation="portrait" r:id="rId1"/>
  <headerFooter>
    <oddFooter>Página &amp;P de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selection activeCell="B2" sqref="B2"/>
    </sheetView>
  </sheetViews>
  <sheetFormatPr defaultColWidth="9.109375" defaultRowHeight="13.2"/>
  <cols>
    <col min="1" max="1" width="23" style="216" customWidth="1"/>
    <col min="2" max="2" width="7.88671875" style="216" customWidth="1"/>
    <col min="3" max="3" width="8.109375" style="216" customWidth="1"/>
    <col min="4" max="4" width="6.109375" style="216" customWidth="1"/>
    <col min="5" max="5" width="7.33203125" style="216" customWidth="1"/>
    <col min="6" max="16384" width="9.109375" style="216"/>
  </cols>
  <sheetData>
    <row r="1" spans="1:9" ht="78.7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27" customHeight="1" thickBot="1">
      <c r="A2" s="218" t="s">
        <v>486</v>
      </c>
      <c r="B2" s="219" t="s">
        <v>445</v>
      </c>
      <c r="C2" s="418" t="s">
        <v>458</v>
      </c>
      <c r="D2" s="419"/>
      <c r="E2" s="419"/>
      <c r="F2" s="419"/>
      <c r="G2" s="419"/>
      <c r="H2" s="419"/>
      <c r="I2" s="420"/>
    </row>
    <row r="3" spans="1:9">
      <c r="A3" s="421"/>
      <c r="B3" s="422"/>
      <c r="C3" s="422"/>
      <c r="D3" s="422"/>
      <c r="E3" s="422"/>
      <c r="F3" s="422"/>
      <c r="G3" s="422"/>
      <c r="H3" s="422"/>
      <c r="I3" s="423"/>
    </row>
    <row r="4" spans="1:9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9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9" ht="24">
      <c r="A6" s="227" t="s">
        <v>456</v>
      </c>
      <c r="B6" s="232" t="s">
        <v>351</v>
      </c>
      <c r="C6" s="264" t="s">
        <v>457</v>
      </c>
      <c r="D6" s="239">
        <v>2.5</v>
      </c>
      <c r="E6" s="239">
        <v>0.4</v>
      </c>
      <c r="F6" s="239">
        <v>16.41</v>
      </c>
      <c r="G6" s="262">
        <v>0</v>
      </c>
      <c r="H6" s="247">
        <f>F6</f>
        <v>16.41</v>
      </c>
      <c r="I6" s="263">
        <f>H6*D6</f>
        <v>41.024999999999999</v>
      </c>
    </row>
    <row r="7" spans="1:9">
      <c r="A7" s="235" t="s">
        <v>311</v>
      </c>
      <c r="B7" s="229"/>
      <c r="C7" s="229"/>
      <c r="D7" s="236"/>
      <c r="E7" s="236"/>
      <c r="F7" s="236"/>
      <c r="G7" s="259"/>
      <c r="H7" s="236"/>
      <c r="I7" s="237">
        <f>SUM(I6:I6)</f>
        <v>41.024999999999999</v>
      </c>
    </row>
    <row r="8" spans="1:9">
      <c r="A8" s="238"/>
      <c r="B8" s="220"/>
      <c r="C8" s="220"/>
      <c r="D8" s="221"/>
      <c r="E8" s="221"/>
      <c r="F8" s="221"/>
      <c r="G8" s="260"/>
      <c r="H8" s="221"/>
      <c r="I8" s="222"/>
    </row>
    <row r="9" spans="1:9" ht="13.8">
      <c r="A9" s="223" t="s">
        <v>318</v>
      </c>
      <c r="B9" s="240"/>
      <c r="C9" s="240"/>
      <c r="D9" s="225"/>
      <c r="E9" s="225"/>
      <c r="F9" s="225"/>
      <c r="G9" s="258"/>
      <c r="H9" s="225" t="s">
        <v>319</v>
      </c>
      <c r="I9" s="226" t="s">
        <v>320</v>
      </c>
    </row>
    <row r="10" spans="1:9">
      <c r="A10" s="241" t="s">
        <v>321</v>
      </c>
      <c r="B10" s="229"/>
      <c r="C10" s="229"/>
      <c r="D10" s="236"/>
      <c r="E10" s="236"/>
      <c r="F10" s="236"/>
      <c r="G10" s="230"/>
      <c r="H10" s="236"/>
      <c r="I10" s="242"/>
    </row>
    <row r="11" spans="1:9">
      <c r="A11" s="243" t="s">
        <v>322</v>
      </c>
      <c r="B11" s="229"/>
      <c r="C11" s="229"/>
      <c r="D11" s="236"/>
      <c r="E11" s="236"/>
      <c r="F11" s="236"/>
      <c r="G11" s="230"/>
      <c r="H11" s="239">
        <v>90.43</v>
      </c>
      <c r="I11" s="242">
        <f>I7</f>
        <v>41.024999999999999</v>
      </c>
    </row>
    <row r="12" spans="1:9">
      <c r="A12" s="243" t="s">
        <v>323</v>
      </c>
      <c r="B12" s="229"/>
      <c r="C12" s="229"/>
      <c r="D12" s="236"/>
      <c r="E12" s="236"/>
      <c r="F12" s="236"/>
      <c r="G12" s="230"/>
      <c r="H12" s="248"/>
      <c r="I12" s="242">
        <v>0</v>
      </c>
    </row>
    <row r="13" spans="1:9">
      <c r="A13" s="243" t="s">
        <v>324</v>
      </c>
      <c r="B13" s="229"/>
      <c r="C13" s="229"/>
      <c r="D13" s="236"/>
      <c r="E13" s="236"/>
      <c r="F13" s="236"/>
      <c r="G13" s="230"/>
      <c r="H13" s="248"/>
      <c r="I13" s="242">
        <v>0</v>
      </c>
    </row>
    <row r="14" spans="1:9">
      <c r="A14" s="243" t="s">
        <v>325</v>
      </c>
      <c r="B14" s="229"/>
      <c r="C14" s="229"/>
      <c r="D14" s="236"/>
      <c r="E14" s="236"/>
      <c r="F14" s="236"/>
      <c r="G14" s="230"/>
      <c r="H14" s="248"/>
      <c r="I14" s="242">
        <v>1</v>
      </c>
    </row>
    <row r="15" spans="1:9">
      <c r="A15" s="243" t="s">
        <v>326</v>
      </c>
      <c r="B15" s="229"/>
      <c r="C15" s="229"/>
      <c r="D15" s="236"/>
      <c r="E15" s="236"/>
      <c r="F15" s="236"/>
      <c r="G15" s="230"/>
      <c r="H15" s="248"/>
      <c r="I15" s="242">
        <f>I11+I13</f>
        <v>41.024999999999999</v>
      </c>
    </row>
    <row r="16" spans="1:9">
      <c r="A16" s="424" t="s">
        <v>327</v>
      </c>
      <c r="B16" s="425"/>
      <c r="C16" s="229"/>
      <c r="D16" s="236"/>
      <c r="E16" s="236"/>
      <c r="F16" s="236"/>
      <c r="G16" s="230"/>
      <c r="H16" s="248"/>
      <c r="I16" s="242">
        <f>SUM(I11+I13)/I14</f>
        <v>41.024999999999999</v>
      </c>
    </row>
    <row r="17" spans="1:9">
      <c r="A17" s="243" t="s">
        <v>328</v>
      </c>
      <c r="B17" s="229"/>
      <c r="C17" s="229"/>
      <c r="D17" s="236"/>
      <c r="E17" s="236"/>
      <c r="F17" s="236"/>
      <c r="G17" s="230"/>
      <c r="H17" s="248"/>
      <c r="I17" s="242">
        <f>I16+I12</f>
        <v>41.024999999999999</v>
      </c>
    </row>
    <row r="18" spans="1:9">
      <c r="A18" s="249" t="s">
        <v>329</v>
      </c>
      <c r="B18" s="250"/>
      <c r="C18" s="251"/>
      <c r="D18" s="253"/>
      <c r="E18" s="253"/>
      <c r="F18" s="253"/>
      <c r="G18" s="254"/>
      <c r="H18" s="252"/>
      <c r="I18" s="255"/>
    </row>
    <row r="19" spans="1:9" ht="13.8" thickBot="1">
      <c r="A19" s="244" t="s">
        <v>330</v>
      </c>
      <c r="B19" s="245"/>
      <c r="C19" s="245"/>
      <c r="D19" s="246"/>
      <c r="E19" s="246"/>
      <c r="F19" s="246"/>
      <c r="G19" s="261"/>
      <c r="H19" s="246"/>
      <c r="I19" s="256">
        <f>I18+I17</f>
        <v>41.024999999999999</v>
      </c>
    </row>
  </sheetData>
  <mergeCells count="5">
    <mergeCell ref="B1:F1"/>
    <mergeCell ref="G1:I1"/>
    <mergeCell ref="C2:I2"/>
    <mergeCell ref="A3:I3"/>
    <mergeCell ref="A16:B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I25"/>
  <sheetViews>
    <sheetView topLeftCell="A4" workbookViewId="0">
      <selection activeCell="I8" sqref="I8"/>
    </sheetView>
  </sheetViews>
  <sheetFormatPr defaultColWidth="9.109375" defaultRowHeight="13.2"/>
  <cols>
    <col min="1" max="1" width="23" style="216" customWidth="1"/>
    <col min="2" max="2" width="7.88671875" style="216" customWidth="1"/>
    <col min="3" max="3" width="9.109375" style="216"/>
    <col min="4" max="4" width="6.109375" style="216" customWidth="1"/>
    <col min="5" max="5" width="7.33203125" style="216" customWidth="1"/>
    <col min="6" max="16384" width="9.109375" style="216"/>
  </cols>
  <sheetData>
    <row r="1" spans="1:9" ht="78.7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27" customHeight="1" thickBot="1">
      <c r="A2" s="218" t="s">
        <v>596</v>
      </c>
      <c r="B2" s="219" t="s">
        <v>547</v>
      </c>
      <c r="C2" s="418" t="s">
        <v>467</v>
      </c>
      <c r="D2" s="419"/>
      <c r="E2" s="419"/>
      <c r="F2" s="419"/>
      <c r="G2" s="419"/>
      <c r="H2" s="419"/>
      <c r="I2" s="420"/>
    </row>
    <row r="3" spans="1:9">
      <c r="A3" s="421"/>
      <c r="B3" s="422"/>
      <c r="C3" s="422"/>
      <c r="D3" s="422"/>
      <c r="E3" s="422"/>
      <c r="F3" s="422"/>
      <c r="G3" s="422"/>
      <c r="H3" s="422"/>
      <c r="I3" s="423"/>
    </row>
    <row r="4" spans="1:9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9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9">
      <c r="A6" s="227" t="s">
        <v>472</v>
      </c>
      <c r="B6" s="232" t="s">
        <v>351</v>
      </c>
      <c r="C6" s="232">
        <v>4750</v>
      </c>
      <c r="D6" s="233">
        <v>0.65</v>
      </c>
      <c r="E6" s="233">
        <v>1</v>
      </c>
      <c r="F6" s="233">
        <v>12.48</v>
      </c>
      <c r="G6" s="259">
        <v>0</v>
      </c>
      <c r="H6" s="247">
        <f>F6</f>
        <v>12.48</v>
      </c>
      <c r="I6" s="234">
        <f>H6*D6</f>
        <v>8.1120000000000001</v>
      </c>
    </row>
    <row r="7" spans="1:9">
      <c r="A7" s="227" t="s">
        <v>473</v>
      </c>
      <c r="B7" s="232" t="s">
        <v>351</v>
      </c>
      <c r="C7" s="232">
        <v>6111</v>
      </c>
      <c r="D7" s="233">
        <v>0.88</v>
      </c>
      <c r="E7" s="233">
        <v>1</v>
      </c>
      <c r="F7" s="233">
        <v>7.79</v>
      </c>
      <c r="G7" s="259">
        <v>0</v>
      </c>
      <c r="H7" s="247">
        <f>F7</f>
        <v>7.79</v>
      </c>
      <c r="I7" s="234">
        <f>H7*D7</f>
        <v>6.8552</v>
      </c>
    </row>
    <row r="8" spans="1:9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14.9672</v>
      </c>
    </row>
    <row r="9" spans="1:9">
      <c r="A9" s="238"/>
      <c r="B9" s="220"/>
      <c r="C9" s="220"/>
      <c r="D9" s="221"/>
      <c r="E9" s="221"/>
      <c r="F9" s="221"/>
      <c r="G9" s="260"/>
      <c r="H9" s="221"/>
      <c r="I9" s="222"/>
    </row>
    <row r="10" spans="1:9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9" ht="24">
      <c r="A11" s="227" t="s">
        <v>466</v>
      </c>
      <c r="B11" s="232" t="s">
        <v>19</v>
      </c>
      <c r="C11" s="264" t="s">
        <v>297</v>
      </c>
      <c r="D11" s="279">
        <v>1</v>
      </c>
      <c r="E11" s="239">
        <v>1</v>
      </c>
      <c r="F11" s="239">
        <v>15.9</v>
      </c>
      <c r="G11" s="262">
        <v>0</v>
      </c>
      <c r="H11" s="239">
        <f>F11</f>
        <v>15.9</v>
      </c>
      <c r="I11" s="263">
        <f>H11*D11</f>
        <v>15.9</v>
      </c>
    </row>
    <row r="12" spans="1:9">
      <c r="A12" s="265" t="s">
        <v>317</v>
      </c>
      <c r="B12" s="266"/>
      <c r="C12" s="266"/>
      <c r="D12" s="267"/>
      <c r="E12" s="267"/>
      <c r="F12" s="267"/>
      <c r="G12" s="277"/>
      <c r="H12" s="267"/>
      <c r="I12" s="268">
        <f>SUM(I11:I11)</f>
        <v>15.9</v>
      </c>
    </row>
    <row r="13" spans="1:9">
      <c r="A13" s="269"/>
      <c r="B13" s="270"/>
      <c r="C13" s="270"/>
      <c r="D13" s="271"/>
      <c r="E13" s="271"/>
      <c r="F13" s="271"/>
      <c r="G13" s="276"/>
      <c r="H13" s="271"/>
      <c r="I13" s="222"/>
    </row>
    <row r="14" spans="1:9">
      <c r="A14" s="272"/>
      <c r="B14" s="273"/>
      <c r="C14" s="273"/>
      <c r="D14" s="274"/>
      <c r="E14" s="274"/>
      <c r="F14" s="274"/>
      <c r="G14" s="275"/>
      <c r="H14" s="274"/>
      <c r="I14" s="237"/>
    </row>
    <row r="15" spans="1:9" ht="13.8">
      <c r="A15" s="223" t="s">
        <v>318</v>
      </c>
      <c r="B15" s="240"/>
      <c r="C15" s="240"/>
      <c r="D15" s="225"/>
      <c r="E15" s="225"/>
      <c r="F15" s="225"/>
      <c r="G15" s="258"/>
      <c r="H15" s="225" t="s">
        <v>319</v>
      </c>
      <c r="I15" s="226" t="s">
        <v>320</v>
      </c>
    </row>
    <row r="16" spans="1:9">
      <c r="A16" s="241" t="s">
        <v>321</v>
      </c>
      <c r="B16" s="229"/>
      <c r="C16" s="229"/>
      <c r="D16" s="236"/>
      <c r="E16" s="236"/>
      <c r="F16" s="236"/>
      <c r="G16" s="230"/>
      <c r="H16" s="236"/>
      <c r="I16" s="242"/>
    </row>
    <row r="17" spans="1:9">
      <c r="A17" s="281" t="s">
        <v>322</v>
      </c>
      <c r="B17" s="229"/>
      <c r="C17" s="229"/>
      <c r="D17" s="236"/>
      <c r="E17" s="236"/>
      <c r="F17" s="236"/>
      <c r="G17" s="230"/>
      <c r="H17" s="239">
        <v>90.43</v>
      </c>
      <c r="I17" s="242">
        <f>I8</f>
        <v>14.9672</v>
      </c>
    </row>
    <row r="18" spans="1:9">
      <c r="A18" s="281" t="s">
        <v>323</v>
      </c>
      <c r="B18" s="229"/>
      <c r="C18" s="229"/>
      <c r="D18" s="236"/>
      <c r="E18" s="236"/>
      <c r="F18" s="236"/>
      <c r="G18" s="230"/>
      <c r="H18" s="248"/>
      <c r="I18" s="242">
        <f>I12</f>
        <v>15.9</v>
      </c>
    </row>
    <row r="19" spans="1:9">
      <c r="A19" s="281" t="s">
        <v>324</v>
      </c>
      <c r="B19" s="229"/>
      <c r="C19" s="229"/>
      <c r="D19" s="236"/>
      <c r="E19" s="236"/>
      <c r="F19" s="236"/>
      <c r="G19" s="230"/>
      <c r="H19" s="248"/>
      <c r="I19" s="242">
        <v>0</v>
      </c>
    </row>
    <row r="20" spans="1:9">
      <c r="A20" s="281" t="s">
        <v>325</v>
      </c>
      <c r="B20" s="229"/>
      <c r="C20" s="229"/>
      <c r="D20" s="236"/>
      <c r="E20" s="236"/>
      <c r="F20" s="236"/>
      <c r="G20" s="230"/>
      <c r="H20" s="248"/>
      <c r="I20" s="242">
        <v>1</v>
      </c>
    </row>
    <row r="21" spans="1:9">
      <c r="A21" s="281" t="s">
        <v>326</v>
      </c>
      <c r="B21" s="229"/>
      <c r="C21" s="229"/>
      <c r="D21" s="236"/>
      <c r="E21" s="236"/>
      <c r="F21" s="236"/>
      <c r="G21" s="230"/>
      <c r="H21" s="248"/>
      <c r="I21" s="242">
        <f>I17+I19</f>
        <v>14.9672</v>
      </c>
    </row>
    <row r="22" spans="1:9">
      <c r="A22" s="424" t="s">
        <v>327</v>
      </c>
      <c r="B22" s="425"/>
      <c r="C22" s="229"/>
      <c r="D22" s="236"/>
      <c r="E22" s="236"/>
      <c r="F22" s="236"/>
      <c r="G22" s="230"/>
      <c r="H22" s="248"/>
      <c r="I22" s="242">
        <f>SUM(I17+I19)/I20</f>
        <v>14.9672</v>
      </c>
    </row>
    <row r="23" spans="1:9">
      <c r="A23" s="281" t="s">
        <v>328</v>
      </c>
      <c r="B23" s="229"/>
      <c r="C23" s="229"/>
      <c r="D23" s="236"/>
      <c r="E23" s="236"/>
      <c r="F23" s="236"/>
      <c r="G23" s="230"/>
      <c r="H23" s="248"/>
      <c r="I23" s="242">
        <f>I22+I18</f>
        <v>30.8672</v>
      </c>
    </row>
    <row r="24" spans="1:9">
      <c r="A24" s="249" t="s">
        <v>329</v>
      </c>
      <c r="B24" s="250"/>
      <c r="C24" s="251"/>
      <c r="D24" s="253"/>
      <c r="E24" s="253"/>
      <c r="F24" s="253"/>
      <c r="G24" s="254"/>
      <c r="H24" s="252"/>
      <c r="I24" s="255"/>
    </row>
    <row r="25" spans="1:9" ht="13.8" thickBot="1">
      <c r="A25" s="244" t="s">
        <v>330</v>
      </c>
      <c r="B25" s="245"/>
      <c r="C25" s="245"/>
      <c r="D25" s="246"/>
      <c r="E25" s="246"/>
      <c r="F25" s="246"/>
      <c r="G25" s="261"/>
      <c r="H25" s="246"/>
      <c r="I25" s="256">
        <f>I24+I23</f>
        <v>30.8672</v>
      </c>
    </row>
  </sheetData>
  <mergeCells count="5">
    <mergeCell ref="B1:F1"/>
    <mergeCell ref="G1:I1"/>
    <mergeCell ref="C2:I2"/>
    <mergeCell ref="A3:I3"/>
    <mergeCell ref="A22:B2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2">
    <pageSetUpPr fitToPage="1"/>
  </sheetPr>
  <dimension ref="A1:Q28"/>
  <sheetViews>
    <sheetView showGridLines="0" showZeros="0" workbookViewId="0">
      <selection activeCell="N20" sqref="N20"/>
    </sheetView>
  </sheetViews>
  <sheetFormatPr defaultRowHeight="13.2"/>
  <cols>
    <col min="1" max="1" width="7.88671875" customWidth="1"/>
    <col min="2" max="2" width="33.33203125" customWidth="1"/>
    <col min="3" max="3" width="11.33203125" bestFit="1" customWidth="1"/>
    <col min="4" max="4" width="7.6640625" bestFit="1" customWidth="1"/>
    <col min="5" max="5" width="10" bestFit="1" customWidth="1"/>
    <col min="6" max="6" width="8" bestFit="1" customWidth="1"/>
    <col min="7" max="7" width="9.33203125" style="216" customWidth="1"/>
    <col min="8" max="8" width="8" style="216" customWidth="1"/>
    <col min="9" max="9" width="11.21875" style="216" customWidth="1"/>
    <col min="10" max="10" width="8" style="216" customWidth="1"/>
    <col min="11" max="11" width="11" bestFit="1" customWidth="1"/>
    <col min="12" max="12" width="8" bestFit="1" customWidth="1"/>
    <col min="13" max="13" width="11" bestFit="1" customWidth="1"/>
    <col min="14" max="14" width="8" bestFit="1" customWidth="1"/>
    <col min="15" max="15" width="10" bestFit="1" customWidth="1"/>
    <col min="16" max="16" width="8" bestFit="1" customWidth="1"/>
    <col min="17" max="17" width="8" style="54" bestFit="1" customWidth="1"/>
    <col min="259" max="259" width="7.88671875" customWidth="1"/>
    <col min="260" max="260" width="31.33203125" customWidth="1"/>
    <col min="261" max="261" width="9.88671875" bestFit="1" customWidth="1"/>
    <col min="262" max="262" width="11.6640625" bestFit="1" customWidth="1"/>
    <col min="263" max="263" width="11" bestFit="1" customWidth="1"/>
    <col min="264" max="264" width="8" bestFit="1" customWidth="1"/>
    <col min="265" max="265" width="11" bestFit="1" customWidth="1"/>
    <col min="266" max="266" width="8" bestFit="1" customWidth="1"/>
    <col min="267" max="267" width="11.33203125" bestFit="1" customWidth="1"/>
    <col min="515" max="515" width="7.88671875" customWidth="1"/>
    <col min="516" max="516" width="31.33203125" customWidth="1"/>
    <col min="517" max="517" width="9.88671875" bestFit="1" customWidth="1"/>
    <col min="518" max="518" width="11.6640625" bestFit="1" customWidth="1"/>
    <col min="519" max="519" width="11" bestFit="1" customWidth="1"/>
    <col min="520" max="520" width="8" bestFit="1" customWidth="1"/>
    <col min="521" max="521" width="11" bestFit="1" customWidth="1"/>
    <col min="522" max="522" width="8" bestFit="1" customWidth="1"/>
    <col min="523" max="523" width="11.33203125" bestFit="1" customWidth="1"/>
    <col min="771" max="771" width="7.88671875" customWidth="1"/>
    <col min="772" max="772" width="31.33203125" customWidth="1"/>
    <col min="773" max="773" width="9.88671875" bestFit="1" customWidth="1"/>
    <col min="774" max="774" width="11.6640625" bestFit="1" customWidth="1"/>
    <col min="775" max="775" width="11" bestFit="1" customWidth="1"/>
    <col min="776" max="776" width="8" bestFit="1" customWidth="1"/>
    <col min="777" max="777" width="11" bestFit="1" customWidth="1"/>
    <col min="778" max="778" width="8" bestFit="1" customWidth="1"/>
    <col min="779" max="779" width="11.33203125" bestFit="1" customWidth="1"/>
    <col min="1027" max="1027" width="7.88671875" customWidth="1"/>
    <col min="1028" max="1028" width="31.33203125" customWidth="1"/>
    <col min="1029" max="1029" width="9.88671875" bestFit="1" customWidth="1"/>
    <col min="1030" max="1030" width="11.6640625" bestFit="1" customWidth="1"/>
    <col min="1031" max="1031" width="11" bestFit="1" customWidth="1"/>
    <col min="1032" max="1032" width="8" bestFit="1" customWidth="1"/>
    <col min="1033" max="1033" width="11" bestFit="1" customWidth="1"/>
    <col min="1034" max="1034" width="8" bestFit="1" customWidth="1"/>
    <col min="1035" max="1035" width="11.33203125" bestFit="1" customWidth="1"/>
    <col min="1283" max="1283" width="7.88671875" customWidth="1"/>
    <col min="1284" max="1284" width="31.33203125" customWidth="1"/>
    <col min="1285" max="1285" width="9.88671875" bestFit="1" customWidth="1"/>
    <col min="1286" max="1286" width="11.6640625" bestFit="1" customWidth="1"/>
    <col min="1287" max="1287" width="11" bestFit="1" customWidth="1"/>
    <col min="1288" max="1288" width="8" bestFit="1" customWidth="1"/>
    <col min="1289" max="1289" width="11" bestFit="1" customWidth="1"/>
    <col min="1290" max="1290" width="8" bestFit="1" customWidth="1"/>
    <col min="1291" max="1291" width="11.33203125" bestFit="1" customWidth="1"/>
    <col min="1539" max="1539" width="7.88671875" customWidth="1"/>
    <col min="1540" max="1540" width="31.33203125" customWidth="1"/>
    <col min="1541" max="1541" width="9.88671875" bestFit="1" customWidth="1"/>
    <col min="1542" max="1542" width="11.6640625" bestFit="1" customWidth="1"/>
    <col min="1543" max="1543" width="11" bestFit="1" customWidth="1"/>
    <col min="1544" max="1544" width="8" bestFit="1" customWidth="1"/>
    <col min="1545" max="1545" width="11" bestFit="1" customWidth="1"/>
    <col min="1546" max="1546" width="8" bestFit="1" customWidth="1"/>
    <col min="1547" max="1547" width="11.33203125" bestFit="1" customWidth="1"/>
    <col min="1795" max="1795" width="7.88671875" customWidth="1"/>
    <col min="1796" max="1796" width="31.33203125" customWidth="1"/>
    <col min="1797" max="1797" width="9.88671875" bestFit="1" customWidth="1"/>
    <col min="1798" max="1798" width="11.6640625" bestFit="1" customWidth="1"/>
    <col min="1799" max="1799" width="11" bestFit="1" customWidth="1"/>
    <col min="1800" max="1800" width="8" bestFit="1" customWidth="1"/>
    <col min="1801" max="1801" width="11" bestFit="1" customWidth="1"/>
    <col min="1802" max="1802" width="8" bestFit="1" customWidth="1"/>
    <col min="1803" max="1803" width="11.33203125" bestFit="1" customWidth="1"/>
    <col min="2051" max="2051" width="7.88671875" customWidth="1"/>
    <col min="2052" max="2052" width="31.33203125" customWidth="1"/>
    <col min="2053" max="2053" width="9.88671875" bestFit="1" customWidth="1"/>
    <col min="2054" max="2054" width="11.6640625" bestFit="1" customWidth="1"/>
    <col min="2055" max="2055" width="11" bestFit="1" customWidth="1"/>
    <col min="2056" max="2056" width="8" bestFit="1" customWidth="1"/>
    <col min="2057" max="2057" width="11" bestFit="1" customWidth="1"/>
    <col min="2058" max="2058" width="8" bestFit="1" customWidth="1"/>
    <col min="2059" max="2059" width="11.33203125" bestFit="1" customWidth="1"/>
    <col min="2307" max="2307" width="7.88671875" customWidth="1"/>
    <col min="2308" max="2308" width="31.33203125" customWidth="1"/>
    <col min="2309" max="2309" width="9.88671875" bestFit="1" customWidth="1"/>
    <col min="2310" max="2310" width="11.6640625" bestFit="1" customWidth="1"/>
    <col min="2311" max="2311" width="11" bestFit="1" customWidth="1"/>
    <col min="2312" max="2312" width="8" bestFit="1" customWidth="1"/>
    <col min="2313" max="2313" width="11" bestFit="1" customWidth="1"/>
    <col min="2314" max="2314" width="8" bestFit="1" customWidth="1"/>
    <col min="2315" max="2315" width="11.33203125" bestFit="1" customWidth="1"/>
    <col min="2563" max="2563" width="7.88671875" customWidth="1"/>
    <col min="2564" max="2564" width="31.33203125" customWidth="1"/>
    <col min="2565" max="2565" width="9.88671875" bestFit="1" customWidth="1"/>
    <col min="2566" max="2566" width="11.6640625" bestFit="1" customWidth="1"/>
    <col min="2567" max="2567" width="11" bestFit="1" customWidth="1"/>
    <col min="2568" max="2568" width="8" bestFit="1" customWidth="1"/>
    <col min="2569" max="2569" width="11" bestFit="1" customWidth="1"/>
    <col min="2570" max="2570" width="8" bestFit="1" customWidth="1"/>
    <col min="2571" max="2571" width="11.33203125" bestFit="1" customWidth="1"/>
    <col min="2819" max="2819" width="7.88671875" customWidth="1"/>
    <col min="2820" max="2820" width="31.33203125" customWidth="1"/>
    <col min="2821" max="2821" width="9.88671875" bestFit="1" customWidth="1"/>
    <col min="2822" max="2822" width="11.6640625" bestFit="1" customWidth="1"/>
    <col min="2823" max="2823" width="11" bestFit="1" customWidth="1"/>
    <col min="2824" max="2824" width="8" bestFit="1" customWidth="1"/>
    <col min="2825" max="2825" width="11" bestFit="1" customWidth="1"/>
    <col min="2826" max="2826" width="8" bestFit="1" customWidth="1"/>
    <col min="2827" max="2827" width="11.33203125" bestFit="1" customWidth="1"/>
    <col min="3075" max="3075" width="7.88671875" customWidth="1"/>
    <col min="3076" max="3076" width="31.33203125" customWidth="1"/>
    <col min="3077" max="3077" width="9.88671875" bestFit="1" customWidth="1"/>
    <col min="3078" max="3078" width="11.6640625" bestFit="1" customWidth="1"/>
    <col min="3079" max="3079" width="11" bestFit="1" customWidth="1"/>
    <col min="3080" max="3080" width="8" bestFit="1" customWidth="1"/>
    <col min="3081" max="3081" width="11" bestFit="1" customWidth="1"/>
    <col min="3082" max="3082" width="8" bestFit="1" customWidth="1"/>
    <col min="3083" max="3083" width="11.33203125" bestFit="1" customWidth="1"/>
    <col min="3331" max="3331" width="7.88671875" customWidth="1"/>
    <col min="3332" max="3332" width="31.33203125" customWidth="1"/>
    <col min="3333" max="3333" width="9.88671875" bestFit="1" customWidth="1"/>
    <col min="3334" max="3334" width="11.6640625" bestFit="1" customWidth="1"/>
    <col min="3335" max="3335" width="11" bestFit="1" customWidth="1"/>
    <col min="3336" max="3336" width="8" bestFit="1" customWidth="1"/>
    <col min="3337" max="3337" width="11" bestFit="1" customWidth="1"/>
    <col min="3338" max="3338" width="8" bestFit="1" customWidth="1"/>
    <col min="3339" max="3339" width="11.33203125" bestFit="1" customWidth="1"/>
    <col min="3587" max="3587" width="7.88671875" customWidth="1"/>
    <col min="3588" max="3588" width="31.33203125" customWidth="1"/>
    <col min="3589" max="3589" width="9.88671875" bestFit="1" customWidth="1"/>
    <col min="3590" max="3590" width="11.6640625" bestFit="1" customWidth="1"/>
    <col min="3591" max="3591" width="11" bestFit="1" customWidth="1"/>
    <col min="3592" max="3592" width="8" bestFit="1" customWidth="1"/>
    <col min="3593" max="3593" width="11" bestFit="1" customWidth="1"/>
    <col min="3594" max="3594" width="8" bestFit="1" customWidth="1"/>
    <col min="3595" max="3595" width="11.33203125" bestFit="1" customWidth="1"/>
    <col min="3843" max="3843" width="7.88671875" customWidth="1"/>
    <col min="3844" max="3844" width="31.33203125" customWidth="1"/>
    <col min="3845" max="3845" width="9.88671875" bestFit="1" customWidth="1"/>
    <col min="3846" max="3846" width="11.6640625" bestFit="1" customWidth="1"/>
    <col min="3847" max="3847" width="11" bestFit="1" customWidth="1"/>
    <col min="3848" max="3848" width="8" bestFit="1" customWidth="1"/>
    <col min="3849" max="3849" width="11" bestFit="1" customWidth="1"/>
    <col min="3850" max="3850" width="8" bestFit="1" customWidth="1"/>
    <col min="3851" max="3851" width="11.33203125" bestFit="1" customWidth="1"/>
    <col min="4099" max="4099" width="7.88671875" customWidth="1"/>
    <col min="4100" max="4100" width="31.33203125" customWidth="1"/>
    <col min="4101" max="4101" width="9.88671875" bestFit="1" customWidth="1"/>
    <col min="4102" max="4102" width="11.6640625" bestFit="1" customWidth="1"/>
    <col min="4103" max="4103" width="11" bestFit="1" customWidth="1"/>
    <col min="4104" max="4104" width="8" bestFit="1" customWidth="1"/>
    <col min="4105" max="4105" width="11" bestFit="1" customWidth="1"/>
    <col min="4106" max="4106" width="8" bestFit="1" customWidth="1"/>
    <col min="4107" max="4107" width="11.33203125" bestFit="1" customWidth="1"/>
    <col min="4355" max="4355" width="7.88671875" customWidth="1"/>
    <col min="4356" max="4356" width="31.33203125" customWidth="1"/>
    <col min="4357" max="4357" width="9.88671875" bestFit="1" customWidth="1"/>
    <col min="4358" max="4358" width="11.6640625" bestFit="1" customWidth="1"/>
    <col min="4359" max="4359" width="11" bestFit="1" customWidth="1"/>
    <col min="4360" max="4360" width="8" bestFit="1" customWidth="1"/>
    <col min="4361" max="4361" width="11" bestFit="1" customWidth="1"/>
    <col min="4362" max="4362" width="8" bestFit="1" customWidth="1"/>
    <col min="4363" max="4363" width="11.33203125" bestFit="1" customWidth="1"/>
    <col min="4611" max="4611" width="7.88671875" customWidth="1"/>
    <col min="4612" max="4612" width="31.33203125" customWidth="1"/>
    <col min="4613" max="4613" width="9.88671875" bestFit="1" customWidth="1"/>
    <col min="4614" max="4614" width="11.6640625" bestFit="1" customWidth="1"/>
    <col min="4615" max="4615" width="11" bestFit="1" customWidth="1"/>
    <col min="4616" max="4616" width="8" bestFit="1" customWidth="1"/>
    <col min="4617" max="4617" width="11" bestFit="1" customWidth="1"/>
    <col min="4618" max="4618" width="8" bestFit="1" customWidth="1"/>
    <col min="4619" max="4619" width="11.33203125" bestFit="1" customWidth="1"/>
    <col min="4867" max="4867" width="7.88671875" customWidth="1"/>
    <col min="4868" max="4868" width="31.33203125" customWidth="1"/>
    <col min="4869" max="4869" width="9.88671875" bestFit="1" customWidth="1"/>
    <col min="4870" max="4870" width="11.6640625" bestFit="1" customWidth="1"/>
    <col min="4871" max="4871" width="11" bestFit="1" customWidth="1"/>
    <col min="4872" max="4872" width="8" bestFit="1" customWidth="1"/>
    <col min="4873" max="4873" width="11" bestFit="1" customWidth="1"/>
    <col min="4874" max="4874" width="8" bestFit="1" customWidth="1"/>
    <col min="4875" max="4875" width="11.33203125" bestFit="1" customWidth="1"/>
    <col min="5123" max="5123" width="7.88671875" customWidth="1"/>
    <col min="5124" max="5124" width="31.33203125" customWidth="1"/>
    <col min="5125" max="5125" width="9.88671875" bestFit="1" customWidth="1"/>
    <col min="5126" max="5126" width="11.6640625" bestFit="1" customWidth="1"/>
    <col min="5127" max="5127" width="11" bestFit="1" customWidth="1"/>
    <col min="5128" max="5128" width="8" bestFit="1" customWidth="1"/>
    <col min="5129" max="5129" width="11" bestFit="1" customWidth="1"/>
    <col min="5130" max="5130" width="8" bestFit="1" customWidth="1"/>
    <col min="5131" max="5131" width="11.33203125" bestFit="1" customWidth="1"/>
    <col min="5379" max="5379" width="7.88671875" customWidth="1"/>
    <col min="5380" max="5380" width="31.33203125" customWidth="1"/>
    <col min="5381" max="5381" width="9.88671875" bestFit="1" customWidth="1"/>
    <col min="5382" max="5382" width="11.6640625" bestFit="1" customWidth="1"/>
    <col min="5383" max="5383" width="11" bestFit="1" customWidth="1"/>
    <col min="5384" max="5384" width="8" bestFit="1" customWidth="1"/>
    <col min="5385" max="5385" width="11" bestFit="1" customWidth="1"/>
    <col min="5386" max="5386" width="8" bestFit="1" customWidth="1"/>
    <col min="5387" max="5387" width="11.33203125" bestFit="1" customWidth="1"/>
    <col min="5635" max="5635" width="7.88671875" customWidth="1"/>
    <col min="5636" max="5636" width="31.33203125" customWidth="1"/>
    <col min="5637" max="5637" width="9.88671875" bestFit="1" customWidth="1"/>
    <col min="5638" max="5638" width="11.6640625" bestFit="1" customWidth="1"/>
    <col min="5639" max="5639" width="11" bestFit="1" customWidth="1"/>
    <col min="5640" max="5640" width="8" bestFit="1" customWidth="1"/>
    <col min="5641" max="5641" width="11" bestFit="1" customWidth="1"/>
    <col min="5642" max="5642" width="8" bestFit="1" customWidth="1"/>
    <col min="5643" max="5643" width="11.33203125" bestFit="1" customWidth="1"/>
    <col min="5891" max="5891" width="7.88671875" customWidth="1"/>
    <col min="5892" max="5892" width="31.33203125" customWidth="1"/>
    <col min="5893" max="5893" width="9.88671875" bestFit="1" customWidth="1"/>
    <col min="5894" max="5894" width="11.6640625" bestFit="1" customWidth="1"/>
    <col min="5895" max="5895" width="11" bestFit="1" customWidth="1"/>
    <col min="5896" max="5896" width="8" bestFit="1" customWidth="1"/>
    <col min="5897" max="5897" width="11" bestFit="1" customWidth="1"/>
    <col min="5898" max="5898" width="8" bestFit="1" customWidth="1"/>
    <col min="5899" max="5899" width="11.33203125" bestFit="1" customWidth="1"/>
    <col min="6147" max="6147" width="7.88671875" customWidth="1"/>
    <col min="6148" max="6148" width="31.33203125" customWidth="1"/>
    <col min="6149" max="6149" width="9.88671875" bestFit="1" customWidth="1"/>
    <col min="6150" max="6150" width="11.6640625" bestFit="1" customWidth="1"/>
    <col min="6151" max="6151" width="11" bestFit="1" customWidth="1"/>
    <col min="6152" max="6152" width="8" bestFit="1" customWidth="1"/>
    <col min="6153" max="6153" width="11" bestFit="1" customWidth="1"/>
    <col min="6154" max="6154" width="8" bestFit="1" customWidth="1"/>
    <col min="6155" max="6155" width="11.33203125" bestFit="1" customWidth="1"/>
    <col min="6403" max="6403" width="7.88671875" customWidth="1"/>
    <col min="6404" max="6404" width="31.33203125" customWidth="1"/>
    <col min="6405" max="6405" width="9.88671875" bestFit="1" customWidth="1"/>
    <col min="6406" max="6406" width="11.6640625" bestFit="1" customWidth="1"/>
    <col min="6407" max="6407" width="11" bestFit="1" customWidth="1"/>
    <col min="6408" max="6408" width="8" bestFit="1" customWidth="1"/>
    <col min="6409" max="6409" width="11" bestFit="1" customWidth="1"/>
    <col min="6410" max="6410" width="8" bestFit="1" customWidth="1"/>
    <col min="6411" max="6411" width="11.33203125" bestFit="1" customWidth="1"/>
    <col min="6659" max="6659" width="7.88671875" customWidth="1"/>
    <col min="6660" max="6660" width="31.33203125" customWidth="1"/>
    <col min="6661" max="6661" width="9.88671875" bestFit="1" customWidth="1"/>
    <col min="6662" max="6662" width="11.6640625" bestFit="1" customWidth="1"/>
    <col min="6663" max="6663" width="11" bestFit="1" customWidth="1"/>
    <col min="6664" max="6664" width="8" bestFit="1" customWidth="1"/>
    <col min="6665" max="6665" width="11" bestFit="1" customWidth="1"/>
    <col min="6666" max="6666" width="8" bestFit="1" customWidth="1"/>
    <col min="6667" max="6667" width="11.33203125" bestFit="1" customWidth="1"/>
    <col min="6915" max="6915" width="7.88671875" customWidth="1"/>
    <col min="6916" max="6916" width="31.33203125" customWidth="1"/>
    <col min="6917" max="6917" width="9.88671875" bestFit="1" customWidth="1"/>
    <col min="6918" max="6918" width="11.6640625" bestFit="1" customWidth="1"/>
    <col min="6919" max="6919" width="11" bestFit="1" customWidth="1"/>
    <col min="6920" max="6920" width="8" bestFit="1" customWidth="1"/>
    <col min="6921" max="6921" width="11" bestFit="1" customWidth="1"/>
    <col min="6922" max="6922" width="8" bestFit="1" customWidth="1"/>
    <col min="6923" max="6923" width="11.33203125" bestFit="1" customWidth="1"/>
    <col min="7171" max="7171" width="7.88671875" customWidth="1"/>
    <col min="7172" max="7172" width="31.33203125" customWidth="1"/>
    <col min="7173" max="7173" width="9.88671875" bestFit="1" customWidth="1"/>
    <col min="7174" max="7174" width="11.6640625" bestFit="1" customWidth="1"/>
    <col min="7175" max="7175" width="11" bestFit="1" customWidth="1"/>
    <col min="7176" max="7176" width="8" bestFit="1" customWidth="1"/>
    <col min="7177" max="7177" width="11" bestFit="1" customWidth="1"/>
    <col min="7178" max="7178" width="8" bestFit="1" customWidth="1"/>
    <col min="7179" max="7179" width="11.33203125" bestFit="1" customWidth="1"/>
    <col min="7427" max="7427" width="7.88671875" customWidth="1"/>
    <col min="7428" max="7428" width="31.33203125" customWidth="1"/>
    <col min="7429" max="7429" width="9.88671875" bestFit="1" customWidth="1"/>
    <col min="7430" max="7430" width="11.6640625" bestFit="1" customWidth="1"/>
    <col min="7431" max="7431" width="11" bestFit="1" customWidth="1"/>
    <col min="7432" max="7432" width="8" bestFit="1" customWidth="1"/>
    <col min="7433" max="7433" width="11" bestFit="1" customWidth="1"/>
    <col min="7434" max="7434" width="8" bestFit="1" customWidth="1"/>
    <col min="7435" max="7435" width="11.33203125" bestFit="1" customWidth="1"/>
    <col min="7683" max="7683" width="7.88671875" customWidth="1"/>
    <col min="7684" max="7684" width="31.33203125" customWidth="1"/>
    <col min="7685" max="7685" width="9.88671875" bestFit="1" customWidth="1"/>
    <col min="7686" max="7686" width="11.6640625" bestFit="1" customWidth="1"/>
    <col min="7687" max="7687" width="11" bestFit="1" customWidth="1"/>
    <col min="7688" max="7688" width="8" bestFit="1" customWidth="1"/>
    <col min="7689" max="7689" width="11" bestFit="1" customWidth="1"/>
    <col min="7690" max="7690" width="8" bestFit="1" customWidth="1"/>
    <col min="7691" max="7691" width="11.33203125" bestFit="1" customWidth="1"/>
    <col min="7939" max="7939" width="7.88671875" customWidth="1"/>
    <col min="7940" max="7940" width="31.33203125" customWidth="1"/>
    <col min="7941" max="7941" width="9.88671875" bestFit="1" customWidth="1"/>
    <col min="7942" max="7942" width="11.6640625" bestFit="1" customWidth="1"/>
    <col min="7943" max="7943" width="11" bestFit="1" customWidth="1"/>
    <col min="7944" max="7944" width="8" bestFit="1" customWidth="1"/>
    <col min="7945" max="7945" width="11" bestFit="1" customWidth="1"/>
    <col min="7946" max="7946" width="8" bestFit="1" customWidth="1"/>
    <col min="7947" max="7947" width="11.33203125" bestFit="1" customWidth="1"/>
    <col min="8195" max="8195" width="7.88671875" customWidth="1"/>
    <col min="8196" max="8196" width="31.33203125" customWidth="1"/>
    <col min="8197" max="8197" width="9.88671875" bestFit="1" customWidth="1"/>
    <col min="8198" max="8198" width="11.6640625" bestFit="1" customWidth="1"/>
    <col min="8199" max="8199" width="11" bestFit="1" customWidth="1"/>
    <col min="8200" max="8200" width="8" bestFit="1" customWidth="1"/>
    <col min="8201" max="8201" width="11" bestFit="1" customWidth="1"/>
    <col min="8202" max="8202" width="8" bestFit="1" customWidth="1"/>
    <col min="8203" max="8203" width="11.33203125" bestFit="1" customWidth="1"/>
    <col min="8451" max="8451" width="7.88671875" customWidth="1"/>
    <col min="8452" max="8452" width="31.33203125" customWidth="1"/>
    <col min="8453" max="8453" width="9.88671875" bestFit="1" customWidth="1"/>
    <col min="8454" max="8454" width="11.6640625" bestFit="1" customWidth="1"/>
    <col min="8455" max="8455" width="11" bestFit="1" customWidth="1"/>
    <col min="8456" max="8456" width="8" bestFit="1" customWidth="1"/>
    <col min="8457" max="8457" width="11" bestFit="1" customWidth="1"/>
    <col min="8458" max="8458" width="8" bestFit="1" customWidth="1"/>
    <col min="8459" max="8459" width="11.33203125" bestFit="1" customWidth="1"/>
    <col min="8707" max="8707" width="7.88671875" customWidth="1"/>
    <col min="8708" max="8708" width="31.33203125" customWidth="1"/>
    <col min="8709" max="8709" width="9.88671875" bestFit="1" customWidth="1"/>
    <col min="8710" max="8710" width="11.6640625" bestFit="1" customWidth="1"/>
    <col min="8711" max="8711" width="11" bestFit="1" customWidth="1"/>
    <col min="8712" max="8712" width="8" bestFit="1" customWidth="1"/>
    <col min="8713" max="8713" width="11" bestFit="1" customWidth="1"/>
    <col min="8714" max="8714" width="8" bestFit="1" customWidth="1"/>
    <col min="8715" max="8715" width="11.33203125" bestFit="1" customWidth="1"/>
    <col min="8963" max="8963" width="7.88671875" customWidth="1"/>
    <col min="8964" max="8964" width="31.33203125" customWidth="1"/>
    <col min="8965" max="8965" width="9.88671875" bestFit="1" customWidth="1"/>
    <col min="8966" max="8966" width="11.6640625" bestFit="1" customWidth="1"/>
    <col min="8967" max="8967" width="11" bestFit="1" customWidth="1"/>
    <col min="8968" max="8968" width="8" bestFit="1" customWidth="1"/>
    <col min="8969" max="8969" width="11" bestFit="1" customWidth="1"/>
    <col min="8970" max="8970" width="8" bestFit="1" customWidth="1"/>
    <col min="8971" max="8971" width="11.33203125" bestFit="1" customWidth="1"/>
    <col min="9219" max="9219" width="7.88671875" customWidth="1"/>
    <col min="9220" max="9220" width="31.33203125" customWidth="1"/>
    <col min="9221" max="9221" width="9.88671875" bestFit="1" customWidth="1"/>
    <col min="9222" max="9222" width="11.6640625" bestFit="1" customWidth="1"/>
    <col min="9223" max="9223" width="11" bestFit="1" customWidth="1"/>
    <col min="9224" max="9224" width="8" bestFit="1" customWidth="1"/>
    <col min="9225" max="9225" width="11" bestFit="1" customWidth="1"/>
    <col min="9226" max="9226" width="8" bestFit="1" customWidth="1"/>
    <col min="9227" max="9227" width="11.33203125" bestFit="1" customWidth="1"/>
    <col min="9475" max="9475" width="7.88671875" customWidth="1"/>
    <col min="9476" max="9476" width="31.33203125" customWidth="1"/>
    <col min="9477" max="9477" width="9.88671875" bestFit="1" customWidth="1"/>
    <col min="9478" max="9478" width="11.6640625" bestFit="1" customWidth="1"/>
    <col min="9479" max="9479" width="11" bestFit="1" customWidth="1"/>
    <col min="9480" max="9480" width="8" bestFit="1" customWidth="1"/>
    <col min="9481" max="9481" width="11" bestFit="1" customWidth="1"/>
    <col min="9482" max="9482" width="8" bestFit="1" customWidth="1"/>
    <col min="9483" max="9483" width="11.33203125" bestFit="1" customWidth="1"/>
    <col min="9731" max="9731" width="7.88671875" customWidth="1"/>
    <col min="9732" max="9732" width="31.33203125" customWidth="1"/>
    <col min="9733" max="9733" width="9.88671875" bestFit="1" customWidth="1"/>
    <col min="9734" max="9734" width="11.6640625" bestFit="1" customWidth="1"/>
    <col min="9735" max="9735" width="11" bestFit="1" customWidth="1"/>
    <col min="9736" max="9736" width="8" bestFit="1" customWidth="1"/>
    <col min="9737" max="9737" width="11" bestFit="1" customWidth="1"/>
    <col min="9738" max="9738" width="8" bestFit="1" customWidth="1"/>
    <col min="9739" max="9739" width="11.33203125" bestFit="1" customWidth="1"/>
    <col min="9987" max="9987" width="7.88671875" customWidth="1"/>
    <col min="9988" max="9988" width="31.33203125" customWidth="1"/>
    <col min="9989" max="9989" width="9.88671875" bestFit="1" customWidth="1"/>
    <col min="9990" max="9990" width="11.6640625" bestFit="1" customWidth="1"/>
    <col min="9991" max="9991" width="11" bestFit="1" customWidth="1"/>
    <col min="9992" max="9992" width="8" bestFit="1" customWidth="1"/>
    <col min="9993" max="9993" width="11" bestFit="1" customWidth="1"/>
    <col min="9994" max="9994" width="8" bestFit="1" customWidth="1"/>
    <col min="9995" max="9995" width="11.33203125" bestFit="1" customWidth="1"/>
    <col min="10243" max="10243" width="7.88671875" customWidth="1"/>
    <col min="10244" max="10244" width="31.33203125" customWidth="1"/>
    <col min="10245" max="10245" width="9.88671875" bestFit="1" customWidth="1"/>
    <col min="10246" max="10246" width="11.6640625" bestFit="1" customWidth="1"/>
    <col min="10247" max="10247" width="11" bestFit="1" customWidth="1"/>
    <col min="10248" max="10248" width="8" bestFit="1" customWidth="1"/>
    <col min="10249" max="10249" width="11" bestFit="1" customWidth="1"/>
    <col min="10250" max="10250" width="8" bestFit="1" customWidth="1"/>
    <col min="10251" max="10251" width="11.33203125" bestFit="1" customWidth="1"/>
    <col min="10499" max="10499" width="7.88671875" customWidth="1"/>
    <col min="10500" max="10500" width="31.33203125" customWidth="1"/>
    <col min="10501" max="10501" width="9.88671875" bestFit="1" customWidth="1"/>
    <col min="10502" max="10502" width="11.6640625" bestFit="1" customWidth="1"/>
    <col min="10503" max="10503" width="11" bestFit="1" customWidth="1"/>
    <col min="10504" max="10504" width="8" bestFit="1" customWidth="1"/>
    <col min="10505" max="10505" width="11" bestFit="1" customWidth="1"/>
    <col min="10506" max="10506" width="8" bestFit="1" customWidth="1"/>
    <col min="10507" max="10507" width="11.33203125" bestFit="1" customWidth="1"/>
    <col min="10755" max="10755" width="7.88671875" customWidth="1"/>
    <col min="10756" max="10756" width="31.33203125" customWidth="1"/>
    <col min="10757" max="10757" width="9.88671875" bestFit="1" customWidth="1"/>
    <col min="10758" max="10758" width="11.6640625" bestFit="1" customWidth="1"/>
    <col min="10759" max="10759" width="11" bestFit="1" customWidth="1"/>
    <col min="10760" max="10760" width="8" bestFit="1" customWidth="1"/>
    <col min="10761" max="10761" width="11" bestFit="1" customWidth="1"/>
    <col min="10762" max="10762" width="8" bestFit="1" customWidth="1"/>
    <col min="10763" max="10763" width="11.33203125" bestFit="1" customWidth="1"/>
    <col min="11011" max="11011" width="7.88671875" customWidth="1"/>
    <col min="11012" max="11012" width="31.33203125" customWidth="1"/>
    <col min="11013" max="11013" width="9.88671875" bestFit="1" customWidth="1"/>
    <col min="11014" max="11014" width="11.6640625" bestFit="1" customWidth="1"/>
    <col min="11015" max="11015" width="11" bestFit="1" customWidth="1"/>
    <col min="11016" max="11016" width="8" bestFit="1" customWidth="1"/>
    <col min="11017" max="11017" width="11" bestFit="1" customWidth="1"/>
    <col min="11018" max="11018" width="8" bestFit="1" customWidth="1"/>
    <col min="11019" max="11019" width="11.33203125" bestFit="1" customWidth="1"/>
    <col min="11267" max="11267" width="7.88671875" customWidth="1"/>
    <col min="11268" max="11268" width="31.33203125" customWidth="1"/>
    <col min="11269" max="11269" width="9.88671875" bestFit="1" customWidth="1"/>
    <col min="11270" max="11270" width="11.6640625" bestFit="1" customWidth="1"/>
    <col min="11271" max="11271" width="11" bestFit="1" customWidth="1"/>
    <col min="11272" max="11272" width="8" bestFit="1" customWidth="1"/>
    <col min="11273" max="11273" width="11" bestFit="1" customWidth="1"/>
    <col min="11274" max="11274" width="8" bestFit="1" customWidth="1"/>
    <col min="11275" max="11275" width="11.33203125" bestFit="1" customWidth="1"/>
    <col min="11523" max="11523" width="7.88671875" customWidth="1"/>
    <col min="11524" max="11524" width="31.33203125" customWidth="1"/>
    <col min="11525" max="11525" width="9.88671875" bestFit="1" customWidth="1"/>
    <col min="11526" max="11526" width="11.6640625" bestFit="1" customWidth="1"/>
    <col min="11527" max="11527" width="11" bestFit="1" customWidth="1"/>
    <col min="11528" max="11528" width="8" bestFit="1" customWidth="1"/>
    <col min="11529" max="11529" width="11" bestFit="1" customWidth="1"/>
    <col min="11530" max="11530" width="8" bestFit="1" customWidth="1"/>
    <col min="11531" max="11531" width="11.33203125" bestFit="1" customWidth="1"/>
    <col min="11779" max="11779" width="7.88671875" customWidth="1"/>
    <col min="11780" max="11780" width="31.33203125" customWidth="1"/>
    <col min="11781" max="11781" width="9.88671875" bestFit="1" customWidth="1"/>
    <col min="11782" max="11782" width="11.6640625" bestFit="1" customWidth="1"/>
    <col min="11783" max="11783" width="11" bestFit="1" customWidth="1"/>
    <col min="11784" max="11784" width="8" bestFit="1" customWidth="1"/>
    <col min="11785" max="11785" width="11" bestFit="1" customWidth="1"/>
    <col min="11786" max="11786" width="8" bestFit="1" customWidth="1"/>
    <col min="11787" max="11787" width="11.33203125" bestFit="1" customWidth="1"/>
    <col min="12035" max="12035" width="7.88671875" customWidth="1"/>
    <col min="12036" max="12036" width="31.33203125" customWidth="1"/>
    <col min="12037" max="12037" width="9.88671875" bestFit="1" customWidth="1"/>
    <col min="12038" max="12038" width="11.6640625" bestFit="1" customWidth="1"/>
    <col min="12039" max="12039" width="11" bestFit="1" customWidth="1"/>
    <col min="12040" max="12040" width="8" bestFit="1" customWidth="1"/>
    <col min="12041" max="12041" width="11" bestFit="1" customWidth="1"/>
    <col min="12042" max="12042" width="8" bestFit="1" customWidth="1"/>
    <col min="12043" max="12043" width="11.33203125" bestFit="1" customWidth="1"/>
    <col min="12291" max="12291" width="7.88671875" customWidth="1"/>
    <col min="12292" max="12292" width="31.33203125" customWidth="1"/>
    <col min="12293" max="12293" width="9.88671875" bestFit="1" customWidth="1"/>
    <col min="12294" max="12294" width="11.6640625" bestFit="1" customWidth="1"/>
    <col min="12295" max="12295" width="11" bestFit="1" customWidth="1"/>
    <col min="12296" max="12296" width="8" bestFit="1" customWidth="1"/>
    <col min="12297" max="12297" width="11" bestFit="1" customWidth="1"/>
    <col min="12298" max="12298" width="8" bestFit="1" customWidth="1"/>
    <col min="12299" max="12299" width="11.33203125" bestFit="1" customWidth="1"/>
    <col min="12547" max="12547" width="7.88671875" customWidth="1"/>
    <col min="12548" max="12548" width="31.33203125" customWidth="1"/>
    <col min="12549" max="12549" width="9.88671875" bestFit="1" customWidth="1"/>
    <col min="12550" max="12550" width="11.6640625" bestFit="1" customWidth="1"/>
    <col min="12551" max="12551" width="11" bestFit="1" customWidth="1"/>
    <col min="12552" max="12552" width="8" bestFit="1" customWidth="1"/>
    <col min="12553" max="12553" width="11" bestFit="1" customWidth="1"/>
    <col min="12554" max="12554" width="8" bestFit="1" customWidth="1"/>
    <col min="12555" max="12555" width="11.33203125" bestFit="1" customWidth="1"/>
    <col min="12803" max="12803" width="7.88671875" customWidth="1"/>
    <col min="12804" max="12804" width="31.33203125" customWidth="1"/>
    <col min="12805" max="12805" width="9.88671875" bestFit="1" customWidth="1"/>
    <col min="12806" max="12806" width="11.6640625" bestFit="1" customWidth="1"/>
    <col min="12807" max="12807" width="11" bestFit="1" customWidth="1"/>
    <col min="12808" max="12808" width="8" bestFit="1" customWidth="1"/>
    <col min="12809" max="12809" width="11" bestFit="1" customWidth="1"/>
    <col min="12810" max="12810" width="8" bestFit="1" customWidth="1"/>
    <col min="12811" max="12811" width="11.33203125" bestFit="1" customWidth="1"/>
    <col min="13059" max="13059" width="7.88671875" customWidth="1"/>
    <col min="13060" max="13060" width="31.33203125" customWidth="1"/>
    <col min="13061" max="13061" width="9.88671875" bestFit="1" customWidth="1"/>
    <col min="13062" max="13062" width="11.6640625" bestFit="1" customWidth="1"/>
    <col min="13063" max="13063" width="11" bestFit="1" customWidth="1"/>
    <col min="13064" max="13064" width="8" bestFit="1" customWidth="1"/>
    <col min="13065" max="13065" width="11" bestFit="1" customWidth="1"/>
    <col min="13066" max="13066" width="8" bestFit="1" customWidth="1"/>
    <col min="13067" max="13067" width="11.33203125" bestFit="1" customWidth="1"/>
    <col min="13315" max="13315" width="7.88671875" customWidth="1"/>
    <col min="13316" max="13316" width="31.33203125" customWidth="1"/>
    <col min="13317" max="13317" width="9.88671875" bestFit="1" customWidth="1"/>
    <col min="13318" max="13318" width="11.6640625" bestFit="1" customWidth="1"/>
    <col min="13319" max="13319" width="11" bestFit="1" customWidth="1"/>
    <col min="13320" max="13320" width="8" bestFit="1" customWidth="1"/>
    <col min="13321" max="13321" width="11" bestFit="1" customWidth="1"/>
    <col min="13322" max="13322" width="8" bestFit="1" customWidth="1"/>
    <col min="13323" max="13323" width="11.33203125" bestFit="1" customWidth="1"/>
    <col min="13571" max="13571" width="7.88671875" customWidth="1"/>
    <col min="13572" max="13572" width="31.33203125" customWidth="1"/>
    <col min="13573" max="13573" width="9.88671875" bestFit="1" customWidth="1"/>
    <col min="13574" max="13574" width="11.6640625" bestFit="1" customWidth="1"/>
    <col min="13575" max="13575" width="11" bestFit="1" customWidth="1"/>
    <col min="13576" max="13576" width="8" bestFit="1" customWidth="1"/>
    <col min="13577" max="13577" width="11" bestFit="1" customWidth="1"/>
    <col min="13578" max="13578" width="8" bestFit="1" customWidth="1"/>
    <col min="13579" max="13579" width="11.33203125" bestFit="1" customWidth="1"/>
    <col min="13827" max="13827" width="7.88671875" customWidth="1"/>
    <col min="13828" max="13828" width="31.33203125" customWidth="1"/>
    <col min="13829" max="13829" width="9.88671875" bestFit="1" customWidth="1"/>
    <col min="13830" max="13830" width="11.6640625" bestFit="1" customWidth="1"/>
    <col min="13831" max="13831" width="11" bestFit="1" customWidth="1"/>
    <col min="13832" max="13832" width="8" bestFit="1" customWidth="1"/>
    <col min="13833" max="13833" width="11" bestFit="1" customWidth="1"/>
    <col min="13834" max="13834" width="8" bestFit="1" customWidth="1"/>
    <col min="13835" max="13835" width="11.33203125" bestFit="1" customWidth="1"/>
    <col min="14083" max="14083" width="7.88671875" customWidth="1"/>
    <col min="14084" max="14084" width="31.33203125" customWidth="1"/>
    <col min="14085" max="14085" width="9.88671875" bestFit="1" customWidth="1"/>
    <col min="14086" max="14086" width="11.6640625" bestFit="1" customWidth="1"/>
    <col min="14087" max="14087" width="11" bestFit="1" customWidth="1"/>
    <col min="14088" max="14088" width="8" bestFit="1" customWidth="1"/>
    <col min="14089" max="14089" width="11" bestFit="1" customWidth="1"/>
    <col min="14090" max="14090" width="8" bestFit="1" customWidth="1"/>
    <col min="14091" max="14091" width="11.33203125" bestFit="1" customWidth="1"/>
    <col min="14339" max="14339" width="7.88671875" customWidth="1"/>
    <col min="14340" max="14340" width="31.33203125" customWidth="1"/>
    <col min="14341" max="14341" width="9.88671875" bestFit="1" customWidth="1"/>
    <col min="14342" max="14342" width="11.6640625" bestFit="1" customWidth="1"/>
    <col min="14343" max="14343" width="11" bestFit="1" customWidth="1"/>
    <col min="14344" max="14344" width="8" bestFit="1" customWidth="1"/>
    <col min="14345" max="14345" width="11" bestFit="1" customWidth="1"/>
    <col min="14346" max="14346" width="8" bestFit="1" customWidth="1"/>
    <col min="14347" max="14347" width="11.33203125" bestFit="1" customWidth="1"/>
    <col min="14595" max="14595" width="7.88671875" customWidth="1"/>
    <col min="14596" max="14596" width="31.33203125" customWidth="1"/>
    <col min="14597" max="14597" width="9.88671875" bestFit="1" customWidth="1"/>
    <col min="14598" max="14598" width="11.6640625" bestFit="1" customWidth="1"/>
    <col min="14599" max="14599" width="11" bestFit="1" customWidth="1"/>
    <col min="14600" max="14600" width="8" bestFit="1" customWidth="1"/>
    <col min="14601" max="14601" width="11" bestFit="1" customWidth="1"/>
    <col min="14602" max="14602" width="8" bestFit="1" customWidth="1"/>
    <col min="14603" max="14603" width="11.33203125" bestFit="1" customWidth="1"/>
    <col min="14851" max="14851" width="7.88671875" customWidth="1"/>
    <col min="14852" max="14852" width="31.33203125" customWidth="1"/>
    <col min="14853" max="14853" width="9.88671875" bestFit="1" customWidth="1"/>
    <col min="14854" max="14854" width="11.6640625" bestFit="1" customWidth="1"/>
    <col min="14855" max="14855" width="11" bestFit="1" customWidth="1"/>
    <col min="14856" max="14856" width="8" bestFit="1" customWidth="1"/>
    <col min="14857" max="14857" width="11" bestFit="1" customWidth="1"/>
    <col min="14858" max="14858" width="8" bestFit="1" customWidth="1"/>
    <col min="14859" max="14859" width="11.33203125" bestFit="1" customWidth="1"/>
    <col min="15107" max="15107" width="7.88671875" customWidth="1"/>
    <col min="15108" max="15108" width="31.33203125" customWidth="1"/>
    <col min="15109" max="15109" width="9.88671875" bestFit="1" customWidth="1"/>
    <col min="15110" max="15110" width="11.6640625" bestFit="1" customWidth="1"/>
    <col min="15111" max="15111" width="11" bestFit="1" customWidth="1"/>
    <col min="15112" max="15112" width="8" bestFit="1" customWidth="1"/>
    <col min="15113" max="15113" width="11" bestFit="1" customWidth="1"/>
    <col min="15114" max="15114" width="8" bestFit="1" customWidth="1"/>
    <col min="15115" max="15115" width="11.33203125" bestFit="1" customWidth="1"/>
    <col min="15363" max="15363" width="7.88671875" customWidth="1"/>
    <col min="15364" max="15364" width="31.33203125" customWidth="1"/>
    <col min="15365" max="15365" width="9.88671875" bestFit="1" customWidth="1"/>
    <col min="15366" max="15366" width="11.6640625" bestFit="1" customWidth="1"/>
    <col min="15367" max="15367" width="11" bestFit="1" customWidth="1"/>
    <col min="15368" max="15368" width="8" bestFit="1" customWidth="1"/>
    <col min="15369" max="15369" width="11" bestFit="1" customWidth="1"/>
    <col min="15370" max="15370" width="8" bestFit="1" customWidth="1"/>
    <col min="15371" max="15371" width="11.33203125" bestFit="1" customWidth="1"/>
    <col min="15619" max="15619" width="7.88671875" customWidth="1"/>
    <col min="15620" max="15620" width="31.33203125" customWidth="1"/>
    <col min="15621" max="15621" width="9.88671875" bestFit="1" customWidth="1"/>
    <col min="15622" max="15622" width="11.6640625" bestFit="1" customWidth="1"/>
    <col min="15623" max="15623" width="11" bestFit="1" customWidth="1"/>
    <col min="15624" max="15624" width="8" bestFit="1" customWidth="1"/>
    <col min="15625" max="15625" width="11" bestFit="1" customWidth="1"/>
    <col min="15626" max="15626" width="8" bestFit="1" customWidth="1"/>
    <col min="15627" max="15627" width="11.33203125" bestFit="1" customWidth="1"/>
    <col min="15875" max="15875" width="7.88671875" customWidth="1"/>
    <col min="15876" max="15876" width="31.33203125" customWidth="1"/>
    <col min="15877" max="15877" width="9.88671875" bestFit="1" customWidth="1"/>
    <col min="15878" max="15878" width="11.6640625" bestFit="1" customWidth="1"/>
    <col min="15879" max="15879" width="11" bestFit="1" customWidth="1"/>
    <col min="15880" max="15880" width="8" bestFit="1" customWidth="1"/>
    <col min="15881" max="15881" width="11" bestFit="1" customWidth="1"/>
    <col min="15882" max="15882" width="8" bestFit="1" customWidth="1"/>
    <col min="15883" max="15883" width="11.33203125" bestFit="1" customWidth="1"/>
    <col min="16131" max="16131" width="7.88671875" customWidth="1"/>
    <col min="16132" max="16132" width="31.33203125" customWidth="1"/>
    <col min="16133" max="16133" width="9.88671875" bestFit="1" customWidth="1"/>
    <col min="16134" max="16134" width="11.6640625" bestFit="1" customWidth="1"/>
    <col min="16135" max="16135" width="11" bestFit="1" customWidth="1"/>
    <col min="16136" max="16136" width="8" bestFit="1" customWidth="1"/>
    <col min="16137" max="16137" width="11" bestFit="1" customWidth="1"/>
    <col min="16138" max="16138" width="8" bestFit="1" customWidth="1"/>
    <col min="16139" max="16139" width="11.33203125" bestFit="1" customWidth="1"/>
  </cols>
  <sheetData>
    <row r="1" spans="1:17" ht="36.75" customHeight="1" thickBot="1">
      <c r="A1" s="397"/>
      <c r="B1" s="398"/>
      <c r="C1" s="404" t="s">
        <v>87</v>
      </c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8"/>
      <c r="P1" s="409"/>
    </row>
    <row r="2" spans="1:17" ht="38.25" customHeight="1" thickBot="1">
      <c r="A2" s="399"/>
      <c r="B2" s="400"/>
      <c r="C2" s="406" t="s">
        <v>49</v>
      </c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10"/>
      <c r="P2" s="411"/>
    </row>
    <row r="3" spans="1:17" ht="16.5" customHeight="1">
      <c r="A3" s="70" t="str">
        <f>planilha!A5</f>
        <v>OBRA - REFORMA DA CÂMARA MUNICIPAL DE SANTA MARIA DE JETIBÁ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9"/>
    </row>
    <row r="4" spans="1:17" ht="17.25" customHeight="1">
      <c r="A4" s="18" t="str">
        <f>planilha!A6</f>
        <v>LOCAL - LOCALIDADE - SANTA MARIA DE JETIBÁ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60"/>
    </row>
    <row r="5" spans="1:17" s="11" customFormat="1" ht="12">
      <c r="A5" s="401" t="s">
        <v>0</v>
      </c>
      <c r="B5" s="402" t="s">
        <v>50</v>
      </c>
      <c r="C5" s="403" t="s">
        <v>51</v>
      </c>
      <c r="D5" s="57" t="s">
        <v>52</v>
      </c>
      <c r="E5" s="393" t="s">
        <v>60</v>
      </c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4"/>
      <c r="Q5" s="55"/>
    </row>
    <row r="6" spans="1:17" s="11" customFormat="1" ht="12">
      <c r="A6" s="401"/>
      <c r="B6" s="402"/>
      <c r="C6" s="403"/>
      <c r="D6" s="10" t="s">
        <v>53</v>
      </c>
      <c r="E6" s="69" t="s">
        <v>61</v>
      </c>
      <c r="F6" s="12" t="s">
        <v>53</v>
      </c>
      <c r="G6" s="292" t="s">
        <v>62</v>
      </c>
      <c r="H6" s="12" t="s">
        <v>53</v>
      </c>
      <c r="I6" s="292" t="s">
        <v>63</v>
      </c>
      <c r="J6" s="12" t="s">
        <v>53</v>
      </c>
      <c r="K6" s="292" t="s">
        <v>64</v>
      </c>
      <c r="L6" s="12" t="s">
        <v>53</v>
      </c>
      <c r="M6" s="292" t="s">
        <v>639</v>
      </c>
      <c r="N6" s="12" t="s">
        <v>53</v>
      </c>
      <c r="O6" s="292" t="s">
        <v>640</v>
      </c>
      <c r="P6" s="61" t="s">
        <v>53</v>
      </c>
      <c r="Q6" s="55"/>
    </row>
    <row r="7" spans="1:17" s="11" customFormat="1" ht="11.4">
      <c r="A7" s="19" t="s">
        <v>7</v>
      </c>
      <c r="B7" s="20" t="str">
        <f>planilha!D10</f>
        <v>INSTALAÇÃO DO CANTEIRO DE OBRAS</v>
      </c>
      <c r="C7" s="13">
        <f>planilha!I16</f>
        <v>12315.661</v>
      </c>
      <c r="D7" s="12">
        <f t="shared" ref="D7:D21" si="0">C7/$C$23</f>
        <v>3.3648816401427292E-2</v>
      </c>
      <c r="E7" s="16">
        <f>F7*$C$7</f>
        <v>12315.661</v>
      </c>
      <c r="F7" s="17">
        <v>1</v>
      </c>
      <c r="G7" s="53"/>
      <c r="H7" s="53"/>
      <c r="I7" s="53"/>
      <c r="J7" s="53"/>
      <c r="K7" s="13">
        <f>L7*$C$7</f>
        <v>0</v>
      </c>
      <c r="L7" s="12"/>
      <c r="M7" s="13">
        <f>N7*$C$7</f>
        <v>0</v>
      </c>
      <c r="N7" s="12"/>
      <c r="O7" s="13">
        <f>P7*$C$7</f>
        <v>0</v>
      </c>
      <c r="P7" s="61"/>
      <c r="Q7" s="56">
        <f>P7+N7+L7+F7+H7+J7</f>
        <v>1</v>
      </c>
    </row>
    <row r="8" spans="1:17" s="11" customFormat="1" ht="11.4">
      <c r="A8" s="19" t="s">
        <v>8</v>
      </c>
      <c r="B8" s="20" t="str">
        <f>planilha!D18</f>
        <v>SERVIÇOS PRELIMINARES</v>
      </c>
      <c r="C8" s="13">
        <f>planilha!I35</f>
        <v>41389.651765000017</v>
      </c>
      <c r="D8" s="12">
        <f t="shared" si="0"/>
        <v>0.11308469705032451</v>
      </c>
      <c r="E8" s="16">
        <f>F8*$C$8</f>
        <v>33111.721412000014</v>
      </c>
      <c r="F8" s="17">
        <v>0.8</v>
      </c>
      <c r="G8" s="16">
        <f>H8*$C$8</f>
        <v>8277.9303530000034</v>
      </c>
      <c r="H8" s="17">
        <v>0.2</v>
      </c>
      <c r="I8" s="53"/>
      <c r="J8" s="53"/>
      <c r="K8" s="13">
        <f>L8*$C$8</f>
        <v>0</v>
      </c>
      <c r="L8" s="12"/>
      <c r="M8" s="13">
        <f>N8*$C$8</f>
        <v>0</v>
      </c>
      <c r="N8" s="12"/>
      <c r="O8" s="13">
        <f>P8*$C$8</f>
        <v>0</v>
      </c>
      <c r="P8" s="61"/>
      <c r="Q8" s="56">
        <f t="shared" ref="Q8:Q21" si="1">P8+N8+L8+F8+H8+J8</f>
        <v>1</v>
      </c>
    </row>
    <row r="9" spans="1:17" s="11" customFormat="1" ht="11.4">
      <c r="A9" s="19" t="s">
        <v>9</v>
      </c>
      <c r="B9" s="20" t="str">
        <f>planilha!D37</f>
        <v>MOVIMENTO DE TERRA</v>
      </c>
      <c r="C9" s="13">
        <f>planilha!I39</f>
        <v>93.561000000000007</v>
      </c>
      <c r="D9" s="12">
        <f t="shared" si="0"/>
        <v>2.5562711667152408E-4</v>
      </c>
      <c r="E9" s="52">
        <f>F9*$C$9</f>
        <v>0</v>
      </c>
      <c r="F9" s="53"/>
      <c r="G9" s="16">
        <f>H9*$C$9</f>
        <v>93.561000000000007</v>
      </c>
      <c r="H9" s="17">
        <v>1</v>
      </c>
      <c r="I9" s="53"/>
      <c r="J9" s="53"/>
      <c r="K9" s="53"/>
      <c r="L9" s="53"/>
      <c r="M9" s="13">
        <f>N9*$C$9</f>
        <v>0</v>
      </c>
      <c r="N9" s="12"/>
      <c r="O9" s="13">
        <f>P9*$C$9</f>
        <v>0</v>
      </c>
      <c r="P9" s="61"/>
      <c r="Q9" s="56">
        <f t="shared" si="1"/>
        <v>1</v>
      </c>
    </row>
    <row r="10" spans="1:17" s="11" customFormat="1" ht="11.4">
      <c r="A10" s="19" t="s">
        <v>10</v>
      </c>
      <c r="B10" s="20" t="str">
        <f>planilha!D41</f>
        <v>ESTRUTURAL</v>
      </c>
      <c r="C10" s="13">
        <f>planilha!I45</f>
        <v>10077.569200000002</v>
      </c>
      <c r="D10" s="12">
        <f t="shared" si="0"/>
        <v>2.7533907906646549E-2</v>
      </c>
      <c r="E10" s="52">
        <f>F10*$C$10</f>
        <v>0</v>
      </c>
      <c r="F10" s="53"/>
      <c r="G10" s="16">
        <f>H10*$C$10</f>
        <v>4031.0276800000011</v>
      </c>
      <c r="H10" s="17">
        <v>0.4</v>
      </c>
      <c r="I10" s="16">
        <f>J10*$C$10</f>
        <v>6046.5415200000007</v>
      </c>
      <c r="J10" s="17">
        <v>0.6</v>
      </c>
      <c r="K10" s="53"/>
      <c r="L10" s="53"/>
      <c r="M10" s="13">
        <f>N10*$C$9</f>
        <v>0</v>
      </c>
      <c r="N10" s="12"/>
      <c r="O10" s="52">
        <f>P10*$C$10</f>
        <v>0</v>
      </c>
      <c r="P10" s="62"/>
      <c r="Q10" s="56">
        <f t="shared" si="1"/>
        <v>1</v>
      </c>
    </row>
    <row r="11" spans="1:17" s="11" customFormat="1" ht="22.8">
      <c r="A11" s="19" t="s">
        <v>11</v>
      </c>
      <c r="B11" s="20" t="str">
        <f>planilha!D47</f>
        <v>ALVENARIA DE VEDAÇÃO E REVESTIMENTOS</v>
      </c>
      <c r="C11" s="13">
        <f>planilha!I53</f>
        <v>8454.1932000000015</v>
      </c>
      <c r="D11" s="12">
        <f t="shared" si="0"/>
        <v>2.3098524294310727E-2</v>
      </c>
      <c r="E11" s="52">
        <f>F11*$C$11</f>
        <v>0</v>
      </c>
      <c r="F11" s="53"/>
      <c r="G11" s="16">
        <f>H11*$C$11</f>
        <v>4227.0966000000008</v>
      </c>
      <c r="H11" s="17">
        <v>0.5</v>
      </c>
      <c r="I11" s="16">
        <f>J11*$C$11</f>
        <v>4227.0966000000008</v>
      </c>
      <c r="J11" s="17">
        <v>0.5</v>
      </c>
      <c r="K11" s="53"/>
      <c r="L11" s="53"/>
      <c r="M11" s="13">
        <f>N11*$C$9</f>
        <v>0</v>
      </c>
      <c r="N11" s="12"/>
      <c r="O11" s="52">
        <f>P11*$C$11</f>
        <v>0</v>
      </c>
      <c r="P11" s="62"/>
      <c r="Q11" s="56">
        <f t="shared" si="1"/>
        <v>1</v>
      </c>
    </row>
    <row r="12" spans="1:17" s="11" customFormat="1" ht="11.4">
      <c r="A12" s="19" t="s">
        <v>12</v>
      </c>
      <c r="B12" s="20" t="str">
        <f>planilha!D55</f>
        <v>COBERTURA</v>
      </c>
      <c r="C12" s="13">
        <f>planilha!I59</f>
        <v>35717.806500000006</v>
      </c>
      <c r="D12" s="12">
        <f t="shared" si="0"/>
        <v>9.7588096422937143E-2</v>
      </c>
      <c r="E12" s="13">
        <f>F12*$C$12</f>
        <v>0</v>
      </c>
      <c r="F12" s="12"/>
      <c r="G12" s="16">
        <f>H12*$C$12</f>
        <v>10715.341950000002</v>
      </c>
      <c r="H12" s="17">
        <v>0.3</v>
      </c>
      <c r="I12" s="16">
        <f>J12*$C$12</f>
        <v>10715.341950000002</v>
      </c>
      <c r="J12" s="17">
        <v>0.3</v>
      </c>
      <c r="K12" s="16">
        <f>L12*$C$12</f>
        <v>14287.122600000002</v>
      </c>
      <c r="L12" s="17">
        <v>0.4</v>
      </c>
      <c r="M12" s="13">
        <f>N12*$C$9</f>
        <v>0</v>
      </c>
      <c r="N12" s="12"/>
      <c r="O12" s="52">
        <f>P12*$C$12</f>
        <v>0</v>
      </c>
      <c r="P12" s="62"/>
      <c r="Q12" s="56">
        <f t="shared" si="1"/>
        <v>1</v>
      </c>
    </row>
    <row r="13" spans="1:17" s="11" customFormat="1" ht="11.4">
      <c r="A13" s="19" t="s">
        <v>13</v>
      </c>
      <c r="B13" s="20" t="str">
        <f>planilha!D61</f>
        <v>INSTALAÇÕES ELÉTRICAS</v>
      </c>
      <c r="C13" s="13">
        <f>planilha!I67</f>
        <v>29371.300000000007</v>
      </c>
      <c r="D13" s="12">
        <f t="shared" si="0"/>
        <v>8.0248188154191769E-2</v>
      </c>
      <c r="E13" s="13">
        <f>F13*$C$13</f>
        <v>0</v>
      </c>
      <c r="F13" s="12"/>
      <c r="G13" s="16">
        <f>H13*$C$13</f>
        <v>8811.3900000000012</v>
      </c>
      <c r="H13" s="17">
        <v>0.3</v>
      </c>
      <c r="I13" s="16">
        <f>J13*$C$13</f>
        <v>11748.520000000004</v>
      </c>
      <c r="J13" s="17">
        <v>0.4</v>
      </c>
      <c r="K13" s="16">
        <f>L13*$C$13</f>
        <v>8811.3900000000012</v>
      </c>
      <c r="L13" s="63">
        <v>0.3</v>
      </c>
      <c r="M13" s="13">
        <f>N13*$C$9</f>
        <v>0</v>
      </c>
      <c r="N13" s="12"/>
      <c r="O13" s="52">
        <f>P13*$C$12</f>
        <v>0</v>
      </c>
      <c r="P13" s="62"/>
      <c r="Q13" s="56">
        <f t="shared" si="1"/>
        <v>1</v>
      </c>
    </row>
    <row r="14" spans="1:17" s="11" customFormat="1" ht="11.4">
      <c r="A14" s="19" t="s">
        <v>14</v>
      </c>
      <c r="B14" s="20" t="str">
        <f>planilha!D69</f>
        <v xml:space="preserve">INSTALAÇÃO LÓGICA </v>
      </c>
      <c r="C14" s="13">
        <f>planilha!I88</f>
        <v>42408.750000000007</v>
      </c>
      <c r="D14" s="12">
        <f t="shared" si="0"/>
        <v>0.11586907455182713</v>
      </c>
      <c r="E14" s="13">
        <f>F14*$C$14</f>
        <v>0</v>
      </c>
      <c r="F14" s="12"/>
      <c r="G14" s="16">
        <f>H14*$C$14</f>
        <v>12722.625000000002</v>
      </c>
      <c r="H14" s="17">
        <v>0.3</v>
      </c>
      <c r="I14" s="16">
        <f>J14*$C$14</f>
        <v>12722.625000000002</v>
      </c>
      <c r="J14" s="17">
        <v>0.3</v>
      </c>
      <c r="K14" s="16">
        <f>L14*$C$14</f>
        <v>16963.500000000004</v>
      </c>
      <c r="L14" s="17">
        <v>0.4</v>
      </c>
      <c r="M14" s="52">
        <f>N14*$C$14</f>
        <v>0</v>
      </c>
      <c r="N14" s="53"/>
      <c r="O14" s="52">
        <f>P14*$C$14</f>
        <v>0</v>
      </c>
      <c r="P14" s="62"/>
      <c r="Q14" s="56">
        <f t="shared" si="1"/>
        <v>1</v>
      </c>
    </row>
    <row r="15" spans="1:17" s="11" customFormat="1" ht="11.4">
      <c r="A15" s="19" t="s">
        <v>15</v>
      </c>
      <c r="B15" s="20" t="str">
        <f>planilha!D90</f>
        <v>INSTALAÇAO CFTV</v>
      </c>
      <c r="C15" s="13">
        <f>planilha!I107</f>
        <v>18684.29</v>
      </c>
      <c r="D15" s="12">
        <f t="shared" si="0"/>
        <v>5.1049167706144552E-2</v>
      </c>
      <c r="E15" s="13">
        <f>F15*$C$15</f>
        <v>0</v>
      </c>
      <c r="F15" s="12"/>
      <c r="G15" s="12"/>
      <c r="H15" s="12"/>
      <c r="I15" s="16">
        <f>J15*$C$15</f>
        <v>9342.1450000000004</v>
      </c>
      <c r="J15" s="17">
        <v>0.5</v>
      </c>
      <c r="K15" s="16">
        <f>L15*$C$15</f>
        <v>9342.1450000000004</v>
      </c>
      <c r="L15" s="17">
        <v>0.5</v>
      </c>
      <c r="M15" s="52">
        <f>N15*$C$14</f>
        <v>0</v>
      </c>
      <c r="N15" s="53"/>
      <c r="O15" s="52">
        <f>P15*$C$15</f>
        <v>0</v>
      </c>
      <c r="P15" s="62"/>
      <c r="Q15" s="56">
        <f t="shared" si="1"/>
        <v>1</v>
      </c>
    </row>
    <row r="16" spans="1:17" s="11" customFormat="1" ht="11.4">
      <c r="A16" s="19" t="s">
        <v>16</v>
      </c>
      <c r="B16" s="20" t="str">
        <f>planilha!D109</f>
        <v xml:space="preserve">ESQUADRIAS </v>
      </c>
      <c r="C16" s="13">
        <f>planilha!I118</f>
        <v>33065.972800000003</v>
      </c>
      <c r="D16" s="12">
        <f t="shared" si="0"/>
        <v>9.034276340358742E-2</v>
      </c>
      <c r="E16" s="13">
        <f>F16*$C$16</f>
        <v>0</v>
      </c>
      <c r="F16" s="12"/>
      <c r="G16" s="12"/>
      <c r="H16" s="12"/>
      <c r="I16" s="16">
        <f>J16*$C$16</f>
        <v>13226.389120000002</v>
      </c>
      <c r="J16" s="17">
        <v>0.4</v>
      </c>
      <c r="K16" s="16">
        <f>L16*$C$16</f>
        <v>13226.389120000002</v>
      </c>
      <c r="L16" s="17">
        <v>0.4</v>
      </c>
      <c r="M16" s="16">
        <f>N16*$C$16</f>
        <v>6613.1945600000008</v>
      </c>
      <c r="N16" s="17">
        <v>0.2</v>
      </c>
      <c r="O16" s="52">
        <f>P16*$C$16</f>
        <v>0</v>
      </c>
      <c r="P16" s="62"/>
      <c r="Q16" s="56">
        <f t="shared" si="1"/>
        <v>1</v>
      </c>
    </row>
    <row r="17" spans="1:17" s="11" customFormat="1" ht="11.4">
      <c r="A17" s="19" t="s">
        <v>59</v>
      </c>
      <c r="B17" s="20" t="str">
        <f>planilha!D120</f>
        <v xml:space="preserve">PISOS </v>
      </c>
      <c r="C17" s="13">
        <f>planilha!I129</f>
        <v>17576.963800000001</v>
      </c>
      <c r="D17" s="12">
        <f t="shared" si="0"/>
        <v>4.8023733992088105E-2</v>
      </c>
      <c r="E17" s="13">
        <f>F17*$C$17</f>
        <v>0</v>
      </c>
      <c r="F17" s="12"/>
      <c r="G17" s="12"/>
      <c r="H17" s="12"/>
      <c r="I17" s="12"/>
      <c r="J17" s="12"/>
      <c r="K17" s="52">
        <f t="shared" ref="K17" si="2">L17*$C$15</f>
        <v>0</v>
      </c>
      <c r="L17" s="53"/>
      <c r="M17" s="16">
        <f>N17*$C$17</f>
        <v>8788.4819000000007</v>
      </c>
      <c r="N17" s="63">
        <v>0.5</v>
      </c>
      <c r="O17" s="16">
        <f>P17*$C$17</f>
        <v>8788.4819000000007</v>
      </c>
      <c r="P17" s="63">
        <v>0.5</v>
      </c>
      <c r="Q17" s="56">
        <f t="shared" si="1"/>
        <v>1</v>
      </c>
    </row>
    <row r="18" spans="1:17" s="11" customFormat="1" ht="11.4">
      <c r="A18" s="19" t="s">
        <v>41</v>
      </c>
      <c r="B18" s="20" t="str">
        <f>planilha!D131</f>
        <v xml:space="preserve">INSTALAÇÕES HIDRO-SANITÁRIAS </v>
      </c>
      <c r="C18" s="13">
        <f>planilha!I139</f>
        <v>1006.428</v>
      </c>
      <c r="D18" s="12">
        <f t="shared" si="0"/>
        <v>2.7497599189564952E-3</v>
      </c>
      <c r="E18" s="13"/>
      <c r="F18" s="12"/>
      <c r="G18" s="12"/>
      <c r="H18" s="12"/>
      <c r="I18" s="12"/>
      <c r="J18" s="12"/>
      <c r="K18" s="16">
        <f>C18*L18</f>
        <v>503.214</v>
      </c>
      <c r="L18" s="17">
        <v>0.5</v>
      </c>
      <c r="M18" s="16">
        <f>N18*C18</f>
        <v>503.214</v>
      </c>
      <c r="N18" s="17">
        <v>0.5</v>
      </c>
      <c r="O18" s="52">
        <f t="shared" ref="O18" si="3">P18*$C$17</f>
        <v>0</v>
      </c>
      <c r="P18" s="62"/>
      <c r="Q18" s="56">
        <f t="shared" si="1"/>
        <v>1</v>
      </c>
    </row>
    <row r="19" spans="1:17" s="11" customFormat="1" ht="11.4">
      <c r="A19" s="19" t="s">
        <v>496</v>
      </c>
      <c r="B19" s="20" t="str">
        <f>planilha!D141</f>
        <v>PINTURA</v>
      </c>
      <c r="C19" s="13">
        <f>planilha!I150</f>
        <v>92792.344024999999</v>
      </c>
      <c r="D19" s="12">
        <f t="shared" si="0"/>
        <v>0.25352699685021401</v>
      </c>
      <c r="E19" s="13"/>
      <c r="F19" s="12"/>
      <c r="G19" s="12"/>
      <c r="H19" s="12"/>
      <c r="I19" s="16">
        <f>C19*J19</f>
        <v>9279.2344025000002</v>
      </c>
      <c r="J19" s="17">
        <v>0.1</v>
      </c>
      <c r="K19" s="16">
        <f>C19*L19</f>
        <v>32477.320408749998</v>
      </c>
      <c r="L19" s="17">
        <v>0.35</v>
      </c>
      <c r="M19" s="16">
        <f>C19*N19</f>
        <v>27837.703207499999</v>
      </c>
      <c r="N19" s="17">
        <v>0.3</v>
      </c>
      <c r="O19" s="16">
        <f>C19*P19</f>
        <v>23198.08600625</v>
      </c>
      <c r="P19" s="63">
        <v>0.25</v>
      </c>
      <c r="Q19" s="56">
        <f t="shared" si="1"/>
        <v>1</v>
      </c>
    </row>
    <row r="20" spans="1:17" s="11" customFormat="1" ht="11.4">
      <c r="A20" s="19" t="s">
        <v>546</v>
      </c>
      <c r="B20" s="20" t="str">
        <f>planilha!D152</f>
        <v xml:space="preserve">SERVIÇOS COMPLEMENTARES </v>
      </c>
      <c r="C20" s="13">
        <f>planilha!I155</f>
        <v>2658.1499999999996</v>
      </c>
      <c r="D20" s="12">
        <f t="shared" si="0"/>
        <v>7.2625903974990816E-3</v>
      </c>
      <c r="E20" s="13">
        <f>F20*$C$20</f>
        <v>0</v>
      </c>
      <c r="F20" s="12"/>
      <c r="G20" s="12"/>
      <c r="H20" s="12"/>
      <c r="I20" s="12"/>
      <c r="J20" s="12"/>
      <c r="K20" s="52">
        <f>L20*$C$20</f>
        <v>0</v>
      </c>
      <c r="L20" s="53"/>
      <c r="M20" s="52">
        <f>N20*$C$20</f>
        <v>0</v>
      </c>
      <c r="N20" s="53"/>
      <c r="O20" s="16">
        <f>P20*$C$20</f>
        <v>2658.1499999999996</v>
      </c>
      <c r="P20" s="63">
        <v>1</v>
      </c>
      <c r="Q20" s="56">
        <f t="shared" si="1"/>
        <v>1</v>
      </c>
    </row>
    <row r="21" spans="1:17" s="11" customFormat="1" ht="22.8">
      <c r="A21" s="19" t="s">
        <v>620</v>
      </c>
      <c r="B21" s="20" t="str">
        <f>planilha!D157</f>
        <v>REDE DE PROTEÇÃO CONTRA INCÊNDIO</v>
      </c>
      <c r="C21" s="13">
        <f>planilha!I166</f>
        <v>20393.13</v>
      </c>
      <c r="D21" s="12">
        <f t="shared" si="0"/>
        <v>5.571805583317363E-2</v>
      </c>
      <c r="E21" s="13"/>
      <c r="F21" s="12"/>
      <c r="G21" s="12"/>
      <c r="H21" s="12"/>
      <c r="I21" s="12"/>
      <c r="J21" s="12"/>
      <c r="K21" s="16">
        <f>C21*L21</f>
        <v>6117.9390000000003</v>
      </c>
      <c r="L21" s="17">
        <v>0.3</v>
      </c>
      <c r="M21" s="16">
        <f>C21*N21</f>
        <v>10196.565000000001</v>
      </c>
      <c r="N21" s="17">
        <v>0.5</v>
      </c>
      <c r="O21" s="16">
        <f>C21*P21</f>
        <v>4078.6260000000002</v>
      </c>
      <c r="P21" s="63">
        <v>0.2</v>
      </c>
      <c r="Q21" s="56">
        <f t="shared" si="1"/>
        <v>1</v>
      </c>
    </row>
    <row r="22" spans="1:17" s="11" customFormat="1" ht="25.5" customHeight="1">
      <c r="A22" s="391" t="s">
        <v>54</v>
      </c>
      <c r="B22" s="392"/>
      <c r="C22" s="392"/>
      <c r="D22" s="392"/>
      <c r="E22" s="71">
        <f>SUM(E7:E21)</f>
        <v>45427.382412000014</v>
      </c>
      <c r="F22" s="72">
        <f>E22/$C$23</f>
        <v>0.1241165740416869</v>
      </c>
      <c r="G22" s="71">
        <f>SUM(G7:G21)</f>
        <v>48878.97258300001</v>
      </c>
      <c r="H22" s="72">
        <f>G22/$C$23</f>
        <v>0.13354699957523722</v>
      </c>
      <c r="I22" s="71">
        <f>SUM(I7:I21)</f>
        <v>77307.893592500026</v>
      </c>
      <c r="J22" s="72">
        <f>I22/$C$23</f>
        <v>0.21122042234477797</v>
      </c>
      <c r="K22" s="71">
        <f>SUM(K7:K21)</f>
        <v>101729.02012874999</v>
      </c>
      <c r="L22" s="72">
        <f>K22/$C$23</f>
        <v>0.2779437596576757</v>
      </c>
      <c r="M22" s="71">
        <f>SUM(M7:M21)</f>
        <v>53939.1586675</v>
      </c>
      <c r="N22" s="72">
        <f>M22/$C$23</f>
        <v>0.14737242660789079</v>
      </c>
      <c r="O22" s="71">
        <f>SUM(O7:O21)</f>
        <v>38723.343906249997</v>
      </c>
      <c r="P22" s="73">
        <f>O22/$C$23</f>
        <v>0.10579981777273136</v>
      </c>
      <c r="Q22" s="55"/>
    </row>
    <row r="23" spans="1:17" s="11" customFormat="1" ht="12.6" thickBot="1">
      <c r="A23" s="395" t="s">
        <v>55</v>
      </c>
      <c r="B23" s="396"/>
      <c r="C23" s="64">
        <f>SUM(C7:C22)</f>
        <v>366005.77129000006</v>
      </c>
      <c r="D23" s="65">
        <f>SUM(D7:D21)</f>
        <v>1</v>
      </c>
      <c r="E23" s="66">
        <f>E22</f>
        <v>45427.382412000014</v>
      </c>
      <c r="F23" s="65">
        <f>F22</f>
        <v>0.1241165740416869</v>
      </c>
      <c r="G23" s="67">
        <f>(E23+G22)</f>
        <v>94306.354995000031</v>
      </c>
      <c r="H23" s="65">
        <f>H22+F23</f>
        <v>0.2576635736169241</v>
      </c>
      <c r="I23" s="67">
        <f>I22+G23</f>
        <v>171614.24858750007</v>
      </c>
      <c r="J23" s="65">
        <f>J22+H23</f>
        <v>0.46888399596170205</v>
      </c>
      <c r="K23" s="67">
        <f>(I23+K22)</f>
        <v>273343.26871625008</v>
      </c>
      <c r="L23" s="65">
        <f>L22+J23</f>
        <v>0.74682775561937775</v>
      </c>
      <c r="M23" s="67">
        <f>(K23+M22)</f>
        <v>327282.4273837501</v>
      </c>
      <c r="N23" s="65">
        <f>N22+L23</f>
        <v>0.89420018222726849</v>
      </c>
      <c r="O23" s="67">
        <f>(M23+O22)</f>
        <v>366005.77129000006</v>
      </c>
      <c r="P23" s="68">
        <f>P22+N23</f>
        <v>0.99999999999999989</v>
      </c>
      <c r="Q23" s="55"/>
    </row>
    <row r="24" spans="1:17">
      <c r="C24" s="14"/>
    </row>
    <row r="26" spans="1:17" ht="63.75" customHeight="1">
      <c r="D26" s="50" t="s">
        <v>56</v>
      </c>
      <c r="E26" s="50"/>
      <c r="P26" s="50"/>
    </row>
    <row r="27" spans="1:17">
      <c r="D27" s="49" t="s">
        <v>57</v>
      </c>
      <c r="E27" s="49"/>
      <c r="P27" s="49"/>
    </row>
    <row r="28" spans="1:17">
      <c r="D28" s="49" t="s">
        <v>58</v>
      </c>
      <c r="E28" s="49"/>
      <c r="P28" s="49"/>
    </row>
  </sheetData>
  <mergeCells count="10">
    <mergeCell ref="A22:D22"/>
    <mergeCell ref="E5:P5"/>
    <mergeCell ref="A23:B23"/>
    <mergeCell ref="A1:B2"/>
    <mergeCell ref="A5:A6"/>
    <mergeCell ref="B5:B6"/>
    <mergeCell ref="C5:C6"/>
    <mergeCell ref="C1:N1"/>
    <mergeCell ref="C2:N2"/>
    <mergeCell ref="O1:P2"/>
  </mergeCells>
  <phoneticPr fontId="3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J30" sqref="J30"/>
    </sheetView>
  </sheetViews>
  <sheetFormatPr defaultColWidth="9.109375" defaultRowHeight="13.2"/>
  <cols>
    <col min="1" max="1" width="23" style="216" customWidth="1"/>
    <col min="2" max="2" width="7.88671875" style="216" customWidth="1"/>
    <col min="3" max="3" width="8.109375" style="216" customWidth="1"/>
    <col min="4" max="4" width="7.5546875" style="216" customWidth="1"/>
    <col min="5" max="5" width="7.33203125" style="216" customWidth="1"/>
    <col min="6" max="16384" width="9.109375" style="216"/>
  </cols>
  <sheetData>
    <row r="1" spans="1:9" ht="78.7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27" customHeight="1" thickBot="1">
      <c r="A2" s="218" t="s">
        <v>331</v>
      </c>
      <c r="B2" s="219" t="s">
        <v>94</v>
      </c>
      <c r="C2" s="418" t="s">
        <v>566</v>
      </c>
      <c r="D2" s="419"/>
      <c r="E2" s="419"/>
      <c r="F2" s="419"/>
      <c r="G2" s="419"/>
      <c r="H2" s="419"/>
      <c r="I2" s="420"/>
    </row>
    <row r="3" spans="1:9">
      <c r="A3" s="421"/>
      <c r="B3" s="422"/>
      <c r="C3" s="422"/>
      <c r="D3" s="422"/>
      <c r="E3" s="422"/>
      <c r="F3" s="422"/>
      <c r="G3" s="422"/>
      <c r="H3" s="422"/>
      <c r="I3" s="423"/>
    </row>
    <row r="4" spans="1:9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9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9">
      <c r="A6" s="227" t="s">
        <v>505</v>
      </c>
      <c r="B6" s="232" t="s">
        <v>351</v>
      </c>
      <c r="C6" s="232">
        <v>378</v>
      </c>
      <c r="D6" s="233">
        <v>1.02</v>
      </c>
      <c r="E6" s="233">
        <v>0.4</v>
      </c>
      <c r="F6" s="233">
        <v>12.48</v>
      </c>
      <c r="G6" s="259">
        <v>0</v>
      </c>
      <c r="H6" s="247">
        <f>F6</f>
        <v>12.48</v>
      </c>
      <c r="I6" s="234">
        <f>H6*D6</f>
        <v>12.729600000000001</v>
      </c>
    </row>
    <row r="7" spans="1:9">
      <c r="A7" s="227" t="s">
        <v>308</v>
      </c>
      <c r="B7" s="232" t="s">
        <v>351</v>
      </c>
      <c r="C7" s="232">
        <v>6114</v>
      </c>
      <c r="D7" s="233">
        <v>1.1000000000000001</v>
      </c>
      <c r="E7" s="233">
        <v>0.4</v>
      </c>
      <c r="F7" s="233">
        <v>9.3800000000000008</v>
      </c>
      <c r="G7" s="259">
        <v>0</v>
      </c>
      <c r="H7" s="247">
        <f>F7</f>
        <v>9.3800000000000008</v>
      </c>
      <c r="I7" s="234">
        <f>H7*D7</f>
        <v>10.318000000000001</v>
      </c>
    </row>
    <row r="8" spans="1:9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23.047600000000003</v>
      </c>
    </row>
    <row r="9" spans="1:9">
      <c r="A9" s="238"/>
      <c r="B9" s="220"/>
      <c r="C9" s="220"/>
      <c r="D9" s="221"/>
      <c r="E9" s="221"/>
      <c r="F9" s="221"/>
      <c r="G9" s="260"/>
      <c r="H9" s="221"/>
      <c r="I9" s="222"/>
    </row>
    <row r="10" spans="1:9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9" ht="24">
      <c r="A11" s="227" t="s">
        <v>506</v>
      </c>
      <c r="B11" s="232" t="s">
        <v>507</v>
      </c>
      <c r="C11" s="264" t="s">
        <v>508</v>
      </c>
      <c r="D11" s="279">
        <v>0.33300000000000002</v>
      </c>
      <c r="E11" s="239">
        <v>1</v>
      </c>
      <c r="F11" s="262">
        <v>5.01</v>
      </c>
      <c r="G11" s="262">
        <v>0</v>
      </c>
      <c r="H11" s="239">
        <f>F11</f>
        <v>5.01</v>
      </c>
      <c r="I11" s="263">
        <f>H11*D11</f>
        <v>1.6683300000000001</v>
      </c>
    </row>
    <row r="12" spans="1:9" ht="24">
      <c r="A12" s="227" t="s">
        <v>509</v>
      </c>
      <c r="B12" s="232" t="s">
        <v>507</v>
      </c>
      <c r="C12" s="264" t="s">
        <v>510</v>
      </c>
      <c r="D12" s="279">
        <v>0.33300000000000002</v>
      </c>
      <c r="E12" s="239">
        <v>1</v>
      </c>
      <c r="F12" s="262">
        <v>5.01</v>
      </c>
      <c r="G12" s="262">
        <v>0</v>
      </c>
      <c r="H12" s="239">
        <f>F12</f>
        <v>5.01</v>
      </c>
      <c r="I12" s="263">
        <f>H12*D12</f>
        <v>1.6683300000000001</v>
      </c>
    </row>
    <row r="13" spans="1:9" ht="36">
      <c r="A13" s="227" t="s">
        <v>514</v>
      </c>
      <c r="B13" s="232" t="s">
        <v>507</v>
      </c>
      <c r="C13" s="264" t="s">
        <v>515</v>
      </c>
      <c r="D13" s="279">
        <v>0.33300000000000002</v>
      </c>
      <c r="E13" s="239">
        <v>1</v>
      </c>
      <c r="F13" s="262">
        <v>5.01</v>
      </c>
      <c r="G13" s="262">
        <v>0</v>
      </c>
      <c r="H13" s="239">
        <f>F13</f>
        <v>5.01</v>
      </c>
      <c r="I13" s="263">
        <f>H13*D13</f>
        <v>1.6683300000000001</v>
      </c>
    </row>
    <row r="14" spans="1:9">
      <c r="A14" s="227"/>
      <c r="B14" s="232"/>
      <c r="C14" s="264"/>
      <c r="D14" s="279"/>
      <c r="E14" s="239"/>
      <c r="F14" s="262"/>
      <c r="G14" s="262"/>
      <c r="H14" s="239"/>
      <c r="I14" s="263"/>
    </row>
    <row r="15" spans="1:9" ht="12" customHeight="1">
      <c r="A15" s="265" t="s">
        <v>317</v>
      </c>
      <c r="B15" s="266"/>
      <c r="C15" s="266"/>
      <c r="D15" s="267"/>
      <c r="E15" s="267"/>
      <c r="F15" s="267"/>
      <c r="G15" s="277"/>
      <c r="H15" s="267"/>
      <c r="I15" s="268">
        <f>SUM(I11:I13)</f>
        <v>5.0049900000000003</v>
      </c>
    </row>
    <row r="16" spans="1:9">
      <c r="A16" s="269"/>
      <c r="B16" s="270"/>
      <c r="C16" s="270"/>
      <c r="D16" s="271"/>
      <c r="E16" s="271"/>
      <c r="F16" s="271"/>
      <c r="G16" s="276"/>
      <c r="H16" s="271"/>
      <c r="I16" s="222"/>
    </row>
    <row r="17" spans="1:9">
      <c r="A17" s="272"/>
      <c r="B17" s="273"/>
      <c r="C17" s="273"/>
      <c r="D17" s="274"/>
      <c r="E17" s="274"/>
      <c r="F17" s="274"/>
      <c r="G17" s="275"/>
      <c r="H17" s="274"/>
      <c r="I17" s="237"/>
    </row>
    <row r="18" spans="1:9" ht="13.8">
      <c r="A18" s="223" t="s">
        <v>318</v>
      </c>
      <c r="B18" s="240"/>
      <c r="C18" s="240"/>
      <c r="D18" s="225"/>
      <c r="E18" s="225"/>
      <c r="F18" s="225"/>
      <c r="G18" s="258"/>
      <c r="H18" s="225" t="s">
        <v>319</v>
      </c>
      <c r="I18" s="226" t="s">
        <v>320</v>
      </c>
    </row>
    <row r="19" spans="1:9">
      <c r="A19" s="241" t="s">
        <v>321</v>
      </c>
      <c r="B19" s="229"/>
      <c r="C19" s="229"/>
      <c r="D19" s="236"/>
      <c r="E19" s="236"/>
      <c r="F19" s="236"/>
      <c r="G19" s="230"/>
      <c r="H19" s="236"/>
      <c r="I19" s="242"/>
    </row>
    <row r="20" spans="1:9">
      <c r="A20" s="282" t="s">
        <v>322</v>
      </c>
      <c r="B20" s="229"/>
      <c r="C20" s="229"/>
      <c r="D20" s="236"/>
      <c r="E20" s="236"/>
      <c r="F20" s="236"/>
      <c r="G20" s="230"/>
      <c r="H20" s="239">
        <v>90.43</v>
      </c>
      <c r="I20" s="242">
        <f>I8</f>
        <v>23.047600000000003</v>
      </c>
    </row>
    <row r="21" spans="1:9">
      <c r="A21" s="282" t="s">
        <v>323</v>
      </c>
      <c r="B21" s="229"/>
      <c r="C21" s="229"/>
      <c r="D21" s="236"/>
      <c r="E21" s="236"/>
      <c r="F21" s="236"/>
      <c r="G21" s="230"/>
      <c r="H21" s="248"/>
      <c r="I21" s="242">
        <f>I15</f>
        <v>5.0049900000000003</v>
      </c>
    </row>
    <row r="22" spans="1:9">
      <c r="A22" s="282" t="s">
        <v>324</v>
      </c>
      <c r="B22" s="229"/>
      <c r="C22" s="229"/>
      <c r="D22" s="236"/>
      <c r="E22" s="236"/>
      <c r="F22" s="236"/>
      <c r="G22" s="230"/>
      <c r="H22" s="248"/>
      <c r="I22" s="242">
        <v>0</v>
      </c>
    </row>
    <row r="23" spans="1:9">
      <c r="A23" s="282" t="s">
        <v>325</v>
      </c>
      <c r="B23" s="229"/>
      <c r="C23" s="229"/>
      <c r="D23" s="236"/>
      <c r="E23" s="236"/>
      <c r="F23" s="236"/>
      <c r="G23" s="230"/>
      <c r="H23" s="248"/>
      <c r="I23" s="242">
        <v>1</v>
      </c>
    </row>
    <row r="24" spans="1:9">
      <c r="A24" s="282" t="s">
        <v>326</v>
      </c>
      <c r="B24" s="229"/>
      <c r="C24" s="229"/>
      <c r="D24" s="236"/>
      <c r="E24" s="236"/>
      <c r="F24" s="236"/>
      <c r="G24" s="230"/>
      <c r="H24" s="248"/>
      <c r="I24" s="242">
        <f>I20+I22</f>
        <v>23.047600000000003</v>
      </c>
    </row>
    <row r="25" spans="1:9">
      <c r="A25" s="424" t="s">
        <v>327</v>
      </c>
      <c r="B25" s="425"/>
      <c r="C25" s="229"/>
      <c r="D25" s="236"/>
      <c r="E25" s="236"/>
      <c r="F25" s="236"/>
      <c r="G25" s="230"/>
      <c r="H25" s="248"/>
      <c r="I25" s="242">
        <f>SUM(I20+I22)/I23</f>
        <v>23.047600000000003</v>
      </c>
    </row>
    <row r="26" spans="1:9">
      <c r="A26" s="282" t="s">
        <v>328</v>
      </c>
      <c r="B26" s="229"/>
      <c r="C26" s="229"/>
      <c r="D26" s="236"/>
      <c r="E26" s="236"/>
      <c r="F26" s="236"/>
      <c r="G26" s="230"/>
      <c r="H26" s="248"/>
      <c r="I26" s="242">
        <f>I25+I21</f>
        <v>28.052590000000002</v>
      </c>
    </row>
    <row r="27" spans="1:9">
      <c r="A27" s="249" t="s">
        <v>329</v>
      </c>
      <c r="B27" s="250"/>
      <c r="C27" s="251"/>
      <c r="D27" s="253"/>
      <c r="E27" s="253"/>
      <c r="F27" s="253"/>
      <c r="G27" s="254"/>
      <c r="H27" s="252"/>
      <c r="I27" s="255"/>
    </row>
    <row r="28" spans="1:9" ht="13.8" thickBot="1">
      <c r="A28" s="244" t="s">
        <v>330</v>
      </c>
      <c r="B28" s="245"/>
      <c r="C28" s="245"/>
      <c r="D28" s="246"/>
      <c r="E28" s="246"/>
      <c r="F28" s="246"/>
      <c r="G28" s="261"/>
      <c r="H28" s="246"/>
      <c r="I28" s="256">
        <f>I27+I26</f>
        <v>28.052590000000002</v>
      </c>
    </row>
  </sheetData>
  <mergeCells count="5">
    <mergeCell ref="B1:F1"/>
    <mergeCell ref="G1:I1"/>
    <mergeCell ref="C2:I2"/>
    <mergeCell ref="A3:I3"/>
    <mergeCell ref="A25:B2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K6" sqref="K6"/>
    </sheetView>
  </sheetViews>
  <sheetFormatPr defaultColWidth="9.109375" defaultRowHeight="13.2"/>
  <cols>
    <col min="1" max="1" width="23" style="216" customWidth="1"/>
    <col min="2" max="2" width="7.88671875" style="216" customWidth="1"/>
    <col min="3" max="3" width="8.109375" style="216" customWidth="1"/>
    <col min="4" max="4" width="7.5546875" style="216" customWidth="1"/>
    <col min="5" max="5" width="7.33203125" style="216" customWidth="1"/>
    <col min="6" max="16384" width="9.109375" style="216"/>
  </cols>
  <sheetData>
    <row r="1" spans="1:9" ht="78.7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27" customHeight="1" thickBot="1">
      <c r="A2" s="218" t="s">
        <v>341</v>
      </c>
      <c r="B2" s="219" t="s">
        <v>434</v>
      </c>
      <c r="C2" s="418" t="s">
        <v>518</v>
      </c>
      <c r="D2" s="419"/>
      <c r="E2" s="419"/>
      <c r="F2" s="419"/>
      <c r="G2" s="419"/>
      <c r="H2" s="419"/>
      <c r="I2" s="420"/>
    </row>
    <row r="3" spans="1:9">
      <c r="A3" s="421"/>
      <c r="B3" s="422"/>
      <c r="C3" s="422"/>
      <c r="D3" s="422"/>
      <c r="E3" s="422"/>
      <c r="F3" s="422"/>
      <c r="G3" s="422"/>
      <c r="H3" s="422"/>
      <c r="I3" s="423"/>
    </row>
    <row r="4" spans="1:9" ht="13.8">
      <c r="A4" s="223" t="s">
        <v>298</v>
      </c>
      <c r="B4" s="224" t="s">
        <v>299</v>
      </c>
      <c r="C4" s="224" t="s">
        <v>300</v>
      </c>
      <c r="D4" s="225" t="s">
        <v>301</v>
      </c>
      <c r="E4" s="225" t="s">
        <v>302</v>
      </c>
      <c r="F4" s="225" t="s">
        <v>303</v>
      </c>
      <c r="G4" s="258" t="s">
        <v>304</v>
      </c>
      <c r="H4" s="225" t="s">
        <v>305</v>
      </c>
      <c r="I4" s="226" t="s">
        <v>306</v>
      </c>
    </row>
    <row r="5" spans="1:9">
      <c r="A5" s="227" t="s">
        <v>307</v>
      </c>
      <c r="B5" s="228"/>
      <c r="C5" s="229"/>
      <c r="D5" s="230"/>
      <c r="E5" s="230"/>
      <c r="F5" s="230"/>
      <c r="G5" s="230"/>
      <c r="H5" s="230"/>
      <c r="I5" s="231"/>
    </row>
    <row r="6" spans="1:9">
      <c r="A6" s="227" t="s">
        <v>505</v>
      </c>
      <c r="B6" s="232" t="s">
        <v>351</v>
      </c>
      <c r="C6" s="232">
        <v>378</v>
      </c>
      <c r="D6" s="233">
        <v>0.1</v>
      </c>
      <c r="E6" s="233">
        <v>0.4</v>
      </c>
      <c r="F6" s="233">
        <v>12.48</v>
      </c>
      <c r="G6" s="259">
        <v>0</v>
      </c>
      <c r="H6" s="247">
        <f>F6</f>
        <v>12.48</v>
      </c>
      <c r="I6" s="234">
        <f>H6*D6</f>
        <v>1.2480000000000002</v>
      </c>
    </row>
    <row r="7" spans="1:9">
      <c r="A7" s="227" t="s">
        <v>308</v>
      </c>
      <c r="B7" s="232" t="s">
        <v>351</v>
      </c>
      <c r="C7" s="232">
        <v>6114</v>
      </c>
      <c r="D7" s="233">
        <v>0.1</v>
      </c>
      <c r="E7" s="233">
        <v>0.4</v>
      </c>
      <c r="F7" s="233">
        <v>9.3800000000000008</v>
      </c>
      <c r="G7" s="259">
        <v>0</v>
      </c>
      <c r="H7" s="247">
        <f>F7</f>
        <v>9.3800000000000008</v>
      </c>
      <c r="I7" s="234">
        <f>H7*D7</f>
        <v>0.93800000000000017</v>
      </c>
    </row>
    <row r="8" spans="1:9">
      <c r="A8" s="235" t="s">
        <v>311</v>
      </c>
      <c r="B8" s="229"/>
      <c r="C8" s="229"/>
      <c r="D8" s="236"/>
      <c r="E8" s="236"/>
      <c r="F8" s="236"/>
      <c r="G8" s="259"/>
      <c r="H8" s="236"/>
      <c r="I8" s="237">
        <f>SUM(I6:I7)</f>
        <v>2.1860000000000004</v>
      </c>
    </row>
    <row r="9" spans="1:9">
      <c r="A9" s="238"/>
      <c r="B9" s="220"/>
      <c r="C9" s="220"/>
      <c r="D9" s="221"/>
      <c r="E9" s="221"/>
      <c r="F9" s="221"/>
      <c r="G9" s="260"/>
      <c r="H9" s="221"/>
      <c r="I9" s="222"/>
    </row>
    <row r="10" spans="1:9" ht="13.8">
      <c r="A10" s="223" t="s">
        <v>312</v>
      </c>
      <c r="B10" s="224"/>
      <c r="C10" s="224"/>
      <c r="D10" s="225"/>
      <c r="E10" s="225"/>
      <c r="F10" s="225"/>
      <c r="G10" s="258"/>
      <c r="H10" s="225"/>
      <c r="I10" s="226"/>
    </row>
    <row r="11" spans="1:9" ht="48">
      <c r="A11" s="227" t="s">
        <v>516</v>
      </c>
      <c r="B11" s="232" t="s">
        <v>19</v>
      </c>
      <c r="C11" s="264" t="s">
        <v>517</v>
      </c>
      <c r="D11" s="279">
        <v>1</v>
      </c>
      <c r="E11" s="239">
        <v>1</v>
      </c>
      <c r="F11" s="262">
        <v>4.8099999999999996</v>
      </c>
      <c r="G11" s="262">
        <v>0</v>
      </c>
      <c r="H11" s="239">
        <f>F11</f>
        <v>4.8099999999999996</v>
      </c>
      <c r="I11" s="263">
        <f>H11*D11</f>
        <v>4.8099999999999996</v>
      </c>
    </row>
    <row r="12" spans="1:9">
      <c r="A12" s="265" t="s">
        <v>317</v>
      </c>
      <c r="B12" s="266"/>
      <c r="C12" s="266"/>
      <c r="D12" s="267"/>
      <c r="E12" s="267"/>
      <c r="F12" s="267"/>
      <c r="G12" s="277"/>
      <c r="H12" s="267"/>
      <c r="I12" s="268">
        <f>SUM(I11:I11)</f>
        <v>4.8099999999999996</v>
      </c>
    </row>
    <row r="13" spans="1:9">
      <c r="A13" s="269"/>
      <c r="B13" s="270"/>
      <c r="C13" s="270"/>
      <c r="D13" s="271"/>
      <c r="E13" s="271"/>
      <c r="F13" s="271"/>
      <c r="G13" s="276"/>
      <c r="H13" s="271"/>
      <c r="I13" s="222"/>
    </row>
    <row r="14" spans="1:9">
      <c r="A14" s="272"/>
      <c r="B14" s="273"/>
      <c r="C14" s="273"/>
      <c r="D14" s="274"/>
      <c r="E14" s="274"/>
      <c r="F14" s="274"/>
      <c r="G14" s="275"/>
      <c r="H14" s="274"/>
      <c r="I14" s="237"/>
    </row>
    <row r="15" spans="1:9" ht="13.8">
      <c r="A15" s="223" t="s">
        <v>318</v>
      </c>
      <c r="B15" s="240"/>
      <c r="C15" s="240"/>
      <c r="D15" s="225"/>
      <c r="E15" s="225"/>
      <c r="F15" s="225"/>
      <c r="G15" s="258"/>
      <c r="H15" s="225" t="s">
        <v>319</v>
      </c>
      <c r="I15" s="226" t="s">
        <v>320</v>
      </c>
    </row>
    <row r="16" spans="1:9">
      <c r="A16" s="241" t="s">
        <v>321</v>
      </c>
      <c r="B16" s="229"/>
      <c r="C16" s="229"/>
      <c r="D16" s="236"/>
      <c r="E16" s="236"/>
      <c r="F16" s="236"/>
      <c r="G16" s="230"/>
      <c r="H16" s="236"/>
      <c r="I16" s="242"/>
    </row>
    <row r="17" spans="1:9">
      <c r="A17" s="282" t="s">
        <v>322</v>
      </c>
      <c r="B17" s="229"/>
      <c r="C17" s="229"/>
      <c r="D17" s="236"/>
      <c r="E17" s="236"/>
      <c r="F17" s="236"/>
      <c r="G17" s="230"/>
      <c r="H17" s="239">
        <v>90.43</v>
      </c>
      <c r="I17" s="242">
        <f>I8</f>
        <v>2.1860000000000004</v>
      </c>
    </row>
    <row r="18" spans="1:9">
      <c r="A18" s="282" t="s">
        <v>323</v>
      </c>
      <c r="B18" s="229"/>
      <c r="C18" s="229"/>
      <c r="D18" s="236"/>
      <c r="E18" s="236"/>
      <c r="F18" s="236"/>
      <c r="G18" s="230"/>
      <c r="H18" s="248"/>
      <c r="I18" s="242">
        <f>I12</f>
        <v>4.8099999999999996</v>
      </c>
    </row>
    <row r="19" spans="1:9">
      <c r="A19" s="282" t="s">
        <v>324</v>
      </c>
      <c r="B19" s="229"/>
      <c r="C19" s="229"/>
      <c r="D19" s="236"/>
      <c r="E19" s="236"/>
      <c r="F19" s="236"/>
      <c r="G19" s="230"/>
      <c r="H19" s="248"/>
      <c r="I19" s="242">
        <v>0</v>
      </c>
    </row>
    <row r="20" spans="1:9">
      <c r="A20" s="282" t="s">
        <v>325</v>
      </c>
      <c r="B20" s="229"/>
      <c r="C20" s="229"/>
      <c r="D20" s="236"/>
      <c r="E20" s="236"/>
      <c r="F20" s="236"/>
      <c r="G20" s="230"/>
      <c r="H20" s="248"/>
      <c r="I20" s="242">
        <v>1</v>
      </c>
    </row>
    <row r="21" spans="1:9">
      <c r="A21" s="282" t="s">
        <v>326</v>
      </c>
      <c r="B21" s="229"/>
      <c r="C21" s="229"/>
      <c r="D21" s="236"/>
      <c r="E21" s="236"/>
      <c r="F21" s="236"/>
      <c r="G21" s="230"/>
      <c r="H21" s="248"/>
      <c r="I21" s="242">
        <f>I17+I19</f>
        <v>2.1860000000000004</v>
      </c>
    </row>
    <row r="22" spans="1:9">
      <c r="A22" s="424" t="s">
        <v>327</v>
      </c>
      <c r="B22" s="425"/>
      <c r="C22" s="229"/>
      <c r="D22" s="236"/>
      <c r="E22" s="236"/>
      <c r="F22" s="236"/>
      <c r="G22" s="230"/>
      <c r="H22" s="248"/>
      <c r="I22" s="242">
        <f>SUM(I17+I19)/I20</f>
        <v>2.1860000000000004</v>
      </c>
    </row>
    <row r="23" spans="1:9">
      <c r="A23" s="282" t="s">
        <v>328</v>
      </c>
      <c r="B23" s="229"/>
      <c r="C23" s="229"/>
      <c r="D23" s="236"/>
      <c r="E23" s="236"/>
      <c r="F23" s="236"/>
      <c r="G23" s="230"/>
      <c r="H23" s="248"/>
      <c r="I23" s="242">
        <f>I22+I18</f>
        <v>6.9960000000000004</v>
      </c>
    </row>
    <row r="24" spans="1:9">
      <c r="A24" s="249" t="s">
        <v>329</v>
      </c>
      <c r="B24" s="250"/>
      <c r="C24" s="251"/>
      <c r="D24" s="253"/>
      <c r="E24" s="253"/>
      <c r="F24" s="253"/>
      <c r="G24" s="254"/>
      <c r="H24" s="252"/>
      <c r="I24" s="255"/>
    </row>
    <row r="25" spans="1:9" ht="13.8" thickBot="1">
      <c r="A25" s="244" t="s">
        <v>330</v>
      </c>
      <c r="B25" s="245"/>
      <c r="C25" s="245"/>
      <c r="D25" s="246"/>
      <c r="E25" s="246"/>
      <c r="F25" s="246"/>
      <c r="G25" s="261"/>
      <c r="H25" s="246"/>
      <c r="I25" s="256">
        <f>I24+I23</f>
        <v>6.9960000000000004</v>
      </c>
    </row>
  </sheetData>
  <mergeCells count="5">
    <mergeCell ref="B1:F1"/>
    <mergeCell ref="G1:I1"/>
    <mergeCell ref="C2:I2"/>
    <mergeCell ref="A3:I3"/>
    <mergeCell ref="A22:B2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opLeftCell="A4" workbookViewId="0">
      <selection activeCell="P9" sqref="P9"/>
    </sheetView>
  </sheetViews>
  <sheetFormatPr defaultRowHeight="13.2"/>
  <cols>
    <col min="1" max="1" width="27.44140625" style="125" customWidth="1"/>
    <col min="2" max="2" width="7.88671875" style="125" bestFit="1" customWidth="1"/>
    <col min="3" max="3" width="8.88671875" style="125" customWidth="1"/>
    <col min="4" max="4" width="6.109375" style="125" bestFit="1" customWidth="1"/>
    <col min="5" max="5" width="7" style="125" bestFit="1" customWidth="1"/>
    <col min="6" max="8" width="7.6640625" style="125" bestFit="1" customWidth="1"/>
    <col min="9" max="9" width="10.33203125" style="125" customWidth="1"/>
    <col min="10" max="256" width="9.109375" style="125"/>
    <col min="257" max="257" width="27.44140625" style="125" customWidth="1"/>
    <col min="258" max="258" width="7.88671875" style="125" bestFit="1" customWidth="1"/>
    <col min="259" max="259" width="8.88671875" style="125" customWidth="1"/>
    <col min="260" max="260" width="6.109375" style="125" bestFit="1" customWidth="1"/>
    <col min="261" max="261" width="7" style="125" bestFit="1" customWidth="1"/>
    <col min="262" max="264" width="7.6640625" style="125" bestFit="1" customWidth="1"/>
    <col min="265" max="265" width="10.33203125" style="125" customWidth="1"/>
    <col min="266" max="512" width="9.109375" style="125"/>
    <col min="513" max="513" width="27.44140625" style="125" customWidth="1"/>
    <col min="514" max="514" width="7.88671875" style="125" bestFit="1" customWidth="1"/>
    <col min="515" max="515" width="8.88671875" style="125" customWidth="1"/>
    <col min="516" max="516" width="6.109375" style="125" bestFit="1" customWidth="1"/>
    <col min="517" max="517" width="7" style="125" bestFit="1" customWidth="1"/>
    <col min="518" max="520" width="7.6640625" style="125" bestFit="1" customWidth="1"/>
    <col min="521" max="521" width="10.33203125" style="125" customWidth="1"/>
    <col min="522" max="768" width="9.109375" style="125"/>
    <col min="769" max="769" width="27.44140625" style="125" customWidth="1"/>
    <col min="770" max="770" width="7.88671875" style="125" bestFit="1" customWidth="1"/>
    <col min="771" max="771" width="8.88671875" style="125" customWidth="1"/>
    <col min="772" max="772" width="6.109375" style="125" bestFit="1" customWidth="1"/>
    <col min="773" max="773" width="7" style="125" bestFit="1" customWidth="1"/>
    <col min="774" max="776" width="7.6640625" style="125" bestFit="1" customWidth="1"/>
    <col min="777" max="777" width="10.33203125" style="125" customWidth="1"/>
    <col min="778" max="1024" width="9.109375" style="125"/>
    <col min="1025" max="1025" width="27.44140625" style="125" customWidth="1"/>
    <col min="1026" max="1026" width="7.88671875" style="125" bestFit="1" customWidth="1"/>
    <col min="1027" max="1027" width="8.88671875" style="125" customWidth="1"/>
    <col min="1028" max="1028" width="6.109375" style="125" bestFit="1" customWidth="1"/>
    <col min="1029" max="1029" width="7" style="125" bestFit="1" customWidth="1"/>
    <col min="1030" max="1032" width="7.6640625" style="125" bestFit="1" customWidth="1"/>
    <col min="1033" max="1033" width="10.33203125" style="125" customWidth="1"/>
    <col min="1034" max="1280" width="9.109375" style="125"/>
    <col min="1281" max="1281" width="27.44140625" style="125" customWidth="1"/>
    <col min="1282" max="1282" width="7.88671875" style="125" bestFit="1" customWidth="1"/>
    <col min="1283" max="1283" width="8.88671875" style="125" customWidth="1"/>
    <col min="1284" max="1284" width="6.109375" style="125" bestFit="1" customWidth="1"/>
    <col min="1285" max="1285" width="7" style="125" bestFit="1" customWidth="1"/>
    <col min="1286" max="1288" width="7.6640625" style="125" bestFit="1" customWidth="1"/>
    <col min="1289" max="1289" width="10.33203125" style="125" customWidth="1"/>
    <col min="1290" max="1536" width="9.109375" style="125"/>
    <col min="1537" max="1537" width="27.44140625" style="125" customWidth="1"/>
    <col min="1538" max="1538" width="7.88671875" style="125" bestFit="1" customWidth="1"/>
    <col min="1539" max="1539" width="8.88671875" style="125" customWidth="1"/>
    <col min="1540" max="1540" width="6.109375" style="125" bestFit="1" customWidth="1"/>
    <col min="1541" max="1541" width="7" style="125" bestFit="1" customWidth="1"/>
    <col min="1542" max="1544" width="7.6640625" style="125" bestFit="1" customWidth="1"/>
    <col min="1545" max="1545" width="10.33203125" style="125" customWidth="1"/>
    <col min="1546" max="1792" width="9.109375" style="125"/>
    <col min="1793" max="1793" width="27.44140625" style="125" customWidth="1"/>
    <col min="1794" max="1794" width="7.88671875" style="125" bestFit="1" customWidth="1"/>
    <col min="1795" max="1795" width="8.88671875" style="125" customWidth="1"/>
    <col min="1796" max="1796" width="6.109375" style="125" bestFit="1" customWidth="1"/>
    <col min="1797" max="1797" width="7" style="125" bestFit="1" customWidth="1"/>
    <col min="1798" max="1800" width="7.6640625" style="125" bestFit="1" customWidth="1"/>
    <col min="1801" max="1801" width="10.33203125" style="125" customWidth="1"/>
    <col min="1802" max="2048" width="9.109375" style="125"/>
    <col min="2049" max="2049" width="27.44140625" style="125" customWidth="1"/>
    <col min="2050" max="2050" width="7.88671875" style="125" bestFit="1" customWidth="1"/>
    <col min="2051" max="2051" width="8.88671875" style="125" customWidth="1"/>
    <col min="2052" max="2052" width="6.109375" style="125" bestFit="1" customWidth="1"/>
    <col min="2053" max="2053" width="7" style="125" bestFit="1" customWidth="1"/>
    <col min="2054" max="2056" width="7.6640625" style="125" bestFit="1" customWidth="1"/>
    <col min="2057" max="2057" width="10.33203125" style="125" customWidth="1"/>
    <col min="2058" max="2304" width="9.109375" style="125"/>
    <col min="2305" max="2305" width="27.44140625" style="125" customWidth="1"/>
    <col min="2306" max="2306" width="7.88671875" style="125" bestFit="1" customWidth="1"/>
    <col min="2307" max="2307" width="8.88671875" style="125" customWidth="1"/>
    <col min="2308" max="2308" width="6.109375" style="125" bestFit="1" customWidth="1"/>
    <col min="2309" max="2309" width="7" style="125" bestFit="1" customWidth="1"/>
    <col min="2310" max="2312" width="7.6640625" style="125" bestFit="1" customWidth="1"/>
    <col min="2313" max="2313" width="10.33203125" style="125" customWidth="1"/>
    <col min="2314" max="2560" width="9.109375" style="125"/>
    <col min="2561" max="2561" width="27.44140625" style="125" customWidth="1"/>
    <col min="2562" max="2562" width="7.88671875" style="125" bestFit="1" customWidth="1"/>
    <col min="2563" max="2563" width="8.88671875" style="125" customWidth="1"/>
    <col min="2564" max="2564" width="6.109375" style="125" bestFit="1" customWidth="1"/>
    <col min="2565" max="2565" width="7" style="125" bestFit="1" customWidth="1"/>
    <col min="2566" max="2568" width="7.6640625" style="125" bestFit="1" customWidth="1"/>
    <col min="2569" max="2569" width="10.33203125" style="125" customWidth="1"/>
    <col min="2570" max="2816" width="9.109375" style="125"/>
    <col min="2817" max="2817" width="27.44140625" style="125" customWidth="1"/>
    <col min="2818" max="2818" width="7.88671875" style="125" bestFit="1" customWidth="1"/>
    <col min="2819" max="2819" width="8.88671875" style="125" customWidth="1"/>
    <col min="2820" max="2820" width="6.109375" style="125" bestFit="1" customWidth="1"/>
    <col min="2821" max="2821" width="7" style="125" bestFit="1" customWidth="1"/>
    <col min="2822" max="2824" width="7.6640625" style="125" bestFit="1" customWidth="1"/>
    <col min="2825" max="2825" width="10.33203125" style="125" customWidth="1"/>
    <col min="2826" max="3072" width="9.109375" style="125"/>
    <col min="3073" max="3073" width="27.44140625" style="125" customWidth="1"/>
    <col min="3074" max="3074" width="7.88671875" style="125" bestFit="1" customWidth="1"/>
    <col min="3075" max="3075" width="8.88671875" style="125" customWidth="1"/>
    <col min="3076" max="3076" width="6.109375" style="125" bestFit="1" customWidth="1"/>
    <col min="3077" max="3077" width="7" style="125" bestFit="1" customWidth="1"/>
    <col min="3078" max="3080" width="7.6640625" style="125" bestFit="1" customWidth="1"/>
    <col min="3081" max="3081" width="10.33203125" style="125" customWidth="1"/>
    <col min="3082" max="3328" width="9.109375" style="125"/>
    <col min="3329" max="3329" width="27.44140625" style="125" customWidth="1"/>
    <col min="3330" max="3330" width="7.88671875" style="125" bestFit="1" customWidth="1"/>
    <col min="3331" max="3331" width="8.88671875" style="125" customWidth="1"/>
    <col min="3332" max="3332" width="6.109375" style="125" bestFit="1" customWidth="1"/>
    <col min="3333" max="3333" width="7" style="125" bestFit="1" customWidth="1"/>
    <col min="3334" max="3336" width="7.6640625" style="125" bestFit="1" customWidth="1"/>
    <col min="3337" max="3337" width="10.33203125" style="125" customWidth="1"/>
    <col min="3338" max="3584" width="9.109375" style="125"/>
    <col min="3585" max="3585" width="27.44140625" style="125" customWidth="1"/>
    <col min="3586" max="3586" width="7.88671875" style="125" bestFit="1" customWidth="1"/>
    <col min="3587" max="3587" width="8.88671875" style="125" customWidth="1"/>
    <col min="3588" max="3588" width="6.109375" style="125" bestFit="1" customWidth="1"/>
    <col min="3589" max="3589" width="7" style="125" bestFit="1" customWidth="1"/>
    <col min="3590" max="3592" width="7.6640625" style="125" bestFit="1" customWidth="1"/>
    <col min="3593" max="3593" width="10.33203125" style="125" customWidth="1"/>
    <col min="3594" max="3840" width="9.109375" style="125"/>
    <col min="3841" max="3841" width="27.44140625" style="125" customWidth="1"/>
    <col min="3842" max="3842" width="7.88671875" style="125" bestFit="1" customWidth="1"/>
    <col min="3843" max="3843" width="8.88671875" style="125" customWidth="1"/>
    <col min="3844" max="3844" width="6.109375" style="125" bestFit="1" customWidth="1"/>
    <col min="3845" max="3845" width="7" style="125" bestFit="1" customWidth="1"/>
    <col min="3846" max="3848" width="7.6640625" style="125" bestFit="1" customWidth="1"/>
    <col min="3849" max="3849" width="10.33203125" style="125" customWidth="1"/>
    <col min="3850" max="4096" width="9.109375" style="125"/>
    <col min="4097" max="4097" width="27.44140625" style="125" customWidth="1"/>
    <col min="4098" max="4098" width="7.88671875" style="125" bestFit="1" customWidth="1"/>
    <col min="4099" max="4099" width="8.88671875" style="125" customWidth="1"/>
    <col min="4100" max="4100" width="6.109375" style="125" bestFit="1" customWidth="1"/>
    <col min="4101" max="4101" width="7" style="125" bestFit="1" customWidth="1"/>
    <col min="4102" max="4104" width="7.6640625" style="125" bestFit="1" customWidth="1"/>
    <col min="4105" max="4105" width="10.33203125" style="125" customWidth="1"/>
    <col min="4106" max="4352" width="9.109375" style="125"/>
    <col min="4353" max="4353" width="27.44140625" style="125" customWidth="1"/>
    <col min="4354" max="4354" width="7.88671875" style="125" bestFit="1" customWidth="1"/>
    <col min="4355" max="4355" width="8.88671875" style="125" customWidth="1"/>
    <col min="4356" max="4356" width="6.109375" style="125" bestFit="1" customWidth="1"/>
    <col min="4357" max="4357" width="7" style="125" bestFit="1" customWidth="1"/>
    <col min="4358" max="4360" width="7.6640625" style="125" bestFit="1" customWidth="1"/>
    <col min="4361" max="4361" width="10.33203125" style="125" customWidth="1"/>
    <col min="4362" max="4608" width="9.109375" style="125"/>
    <col min="4609" max="4609" width="27.44140625" style="125" customWidth="1"/>
    <col min="4610" max="4610" width="7.88671875" style="125" bestFit="1" customWidth="1"/>
    <col min="4611" max="4611" width="8.88671875" style="125" customWidth="1"/>
    <col min="4612" max="4612" width="6.109375" style="125" bestFit="1" customWidth="1"/>
    <col min="4613" max="4613" width="7" style="125" bestFit="1" customWidth="1"/>
    <col min="4614" max="4616" width="7.6640625" style="125" bestFit="1" customWidth="1"/>
    <col min="4617" max="4617" width="10.33203125" style="125" customWidth="1"/>
    <col min="4618" max="4864" width="9.109375" style="125"/>
    <col min="4865" max="4865" width="27.44140625" style="125" customWidth="1"/>
    <col min="4866" max="4866" width="7.88671875" style="125" bestFit="1" customWidth="1"/>
    <col min="4867" max="4867" width="8.88671875" style="125" customWidth="1"/>
    <col min="4868" max="4868" width="6.109375" style="125" bestFit="1" customWidth="1"/>
    <col min="4869" max="4869" width="7" style="125" bestFit="1" customWidth="1"/>
    <col min="4870" max="4872" width="7.6640625" style="125" bestFit="1" customWidth="1"/>
    <col min="4873" max="4873" width="10.33203125" style="125" customWidth="1"/>
    <col min="4874" max="5120" width="9.109375" style="125"/>
    <col min="5121" max="5121" width="27.44140625" style="125" customWidth="1"/>
    <col min="5122" max="5122" width="7.88671875" style="125" bestFit="1" customWidth="1"/>
    <col min="5123" max="5123" width="8.88671875" style="125" customWidth="1"/>
    <col min="5124" max="5124" width="6.109375" style="125" bestFit="1" customWidth="1"/>
    <col min="5125" max="5125" width="7" style="125" bestFit="1" customWidth="1"/>
    <col min="5126" max="5128" width="7.6640625" style="125" bestFit="1" customWidth="1"/>
    <col min="5129" max="5129" width="10.33203125" style="125" customWidth="1"/>
    <col min="5130" max="5376" width="9.109375" style="125"/>
    <col min="5377" max="5377" width="27.44140625" style="125" customWidth="1"/>
    <col min="5378" max="5378" width="7.88671875" style="125" bestFit="1" customWidth="1"/>
    <col min="5379" max="5379" width="8.88671875" style="125" customWidth="1"/>
    <col min="5380" max="5380" width="6.109375" style="125" bestFit="1" customWidth="1"/>
    <col min="5381" max="5381" width="7" style="125" bestFit="1" customWidth="1"/>
    <col min="5382" max="5384" width="7.6640625" style="125" bestFit="1" customWidth="1"/>
    <col min="5385" max="5385" width="10.33203125" style="125" customWidth="1"/>
    <col min="5386" max="5632" width="9.109375" style="125"/>
    <col min="5633" max="5633" width="27.44140625" style="125" customWidth="1"/>
    <col min="5634" max="5634" width="7.88671875" style="125" bestFit="1" customWidth="1"/>
    <col min="5635" max="5635" width="8.88671875" style="125" customWidth="1"/>
    <col min="5636" max="5636" width="6.109375" style="125" bestFit="1" customWidth="1"/>
    <col min="5637" max="5637" width="7" style="125" bestFit="1" customWidth="1"/>
    <col min="5638" max="5640" width="7.6640625" style="125" bestFit="1" customWidth="1"/>
    <col min="5641" max="5641" width="10.33203125" style="125" customWidth="1"/>
    <col min="5642" max="5888" width="9.109375" style="125"/>
    <col min="5889" max="5889" width="27.44140625" style="125" customWidth="1"/>
    <col min="5890" max="5890" width="7.88671875" style="125" bestFit="1" customWidth="1"/>
    <col min="5891" max="5891" width="8.88671875" style="125" customWidth="1"/>
    <col min="5892" max="5892" width="6.109375" style="125" bestFit="1" customWidth="1"/>
    <col min="5893" max="5893" width="7" style="125" bestFit="1" customWidth="1"/>
    <col min="5894" max="5896" width="7.6640625" style="125" bestFit="1" customWidth="1"/>
    <col min="5897" max="5897" width="10.33203125" style="125" customWidth="1"/>
    <col min="5898" max="6144" width="9.109375" style="125"/>
    <col min="6145" max="6145" width="27.44140625" style="125" customWidth="1"/>
    <col min="6146" max="6146" width="7.88671875" style="125" bestFit="1" customWidth="1"/>
    <col min="6147" max="6147" width="8.88671875" style="125" customWidth="1"/>
    <col min="6148" max="6148" width="6.109375" style="125" bestFit="1" customWidth="1"/>
    <col min="6149" max="6149" width="7" style="125" bestFit="1" customWidth="1"/>
    <col min="6150" max="6152" width="7.6640625" style="125" bestFit="1" customWidth="1"/>
    <col min="6153" max="6153" width="10.33203125" style="125" customWidth="1"/>
    <col min="6154" max="6400" width="9.109375" style="125"/>
    <col min="6401" max="6401" width="27.44140625" style="125" customWidth="1"/>
    <col min="6402" max="6402" width="7.88671875" style="125" bestFit="1" customWidth="1"/>
    <col min="6403" max="6403" width="8.88671875" style="125" customWidth="1"/>
    <col min="6404" max="6404" width="6.109375" style="125" bestFit="1" customWidth="1"/>
    <col min="6405" max="6405" width="7" style="125" bestFit="1" customWidth="1"/>
    <col min="6406" max="6408" width="7.6640625" style="125" bestFit="1" customWidth="1"/>
    <col min="6409" max="6409" width="10.33203125" style="125" customWidth="1"/>
    <col min="6410" max="6656" width="9.109375" style="125"/>
    <col min="6657" max="6657" width="27.44140625" style="125" customWidth="1"/>
    <col min="6658" max="6658" width="7.88671875" style="125" bestFit="1" customWidth="1"/>
    <col min="6659" max="6659" width="8.88671875" style="125" customWidth="1"/>
    <col min="6660" max="6660" width="6.109375" style="125" bestFit="1" customWidth="1"/>
    <col min="6661" max="6661" width="7" style="125" bestFit="1" customWidth="1"/>
    <col min="6662" max="6664" width="7.6640625" style="125" bestFit="1" customWidth="1"/>
    <col min="6665" max="6665" width="10.33203125" style="125" customWidth="1"/>
    <col min="6666" max="6912" width="9.109375" style="125"/>
    <col min="6913" max="6913" width="27.44140625" style="125" customWidth="1"/>
    <col min="6914" max="6914" width="7.88671875" style="125" bestFit="1" customWidth="1"/>
    <col min="6915" max="6915" width="8.88671875" style="125" customWidth="1"/>
    <col min="6916" max="6916" width="6.109375" style="125" bestFit="1" customWidth="1"/>
    <col min="6917" max="6917" width="7" style="125" bestFit="1" customWidth="1"/>
    <col min="6918" max="6920" width="7.6640625" style="125" bestFit="1" customWidth="1"/>
    <col min="6921" max="6921" width="10.33203125" style="125" customWidth="1"/>
    <col min="6922" max="7168" width="9.109375" style="125"/>
    <col min="7169" max="7169" width="27.44140625" style="125" customWidth="1"/>
    <col min="7170" max="7170" width="7.88671875" style="125" bestFit="1" customWidth="1"/>
    <col min="7171" max="7171" width="8.88671875" style="125" customWidth="1"/>
    <col min="7172" max="7172" width="6.109375" style="125" bestFit="1" customWidth="1"/>
    <col min="7173" max="7173" width="7" style="125" bestFit="1" customWidth="1"/>
    <col min="7174" max="7176" width="7.6640625" style="125" bestFit="1" customWidth="1"/>
    <col min="7177" max="7177" width="10.33203125" style="125" customWidth="1"/>
    <col min="7178" max="7424" width="9.109375" style="125"/>
    <col min="7425" max="7425" width="27.44140625" style="125" customWidth="1"/>
    <col min="7426" max="7426" width="7.88671875" style="125" bestFit="1" customWidth="1"/>
    <col min="7427" max="7427" width="8.88671875" style="125" customWidth="1"/>
    <col min="7428" max="7428" width="6.109375" style="125" bestFit="1" customWidth="1"/>
    <col min="7429" max="7429" width="7" style="125" bestFit="1" customWidth="1"/>
    <col min="7430" max="7432" width="7.6640625" style="125" bestFit="1" customWidth="1"/>
    <col min="7433" max="7433" width="10.33203125" style="125" customWidth="1"/>
    <col min="7434" max="7680" width="9.109375" style="125"/>
    <col min="7681" max="7681" width="27.44140625" style="125" customWidth="1"/>
    <col min="7682" max="7682" width="7.88671875" style="125" bestFit="1" customWidth="1"/>
    <col min="7683" max="7683" width="8.88671875" style="125" customWidth="1"/>
    <col min="7684" max="7684" width="6.109375" style="125" bestFit="1" customWidth="1"/>
    <col min="7685" max="7685" width="7" style="125" bestFit="1" customWidth="1"/>
    <col min="7686" max="7688" width="7.6640625" style="125" bestFit="1" customWidth="1"/>
    <col min="7689" max="7689" width="10.33203125" style="125" customWidth="1"/>
    <col min="7690" max="7936" width="9.109375" style="125"/>
    <col min="7937" max="7937" width="27.44140625" style="125" customWidth="1"/>
    <col min="7938" max="7938" width="7.88671875" style="125" bestFit="1" customWidth="1"/>
    <col min="7939" max="7939" width="8.88671875" style="125" customWidth="1"/>
    <col min="7940" max="7940" width="6.109375" style="125" bestFit="1" customWidth="1"/>
    <col min="7941" max="7941" width="7" style="125" bestFit="1" customWidth="1"/>
    <col min="7942" max="7944" width="7.6640625" style="125" bestFit="1" customWidth="1"/>
    <col min="7945" max="7945" width="10.33203125" style="125" customWidth="1"/>
    <col min="7946" max="8192" width="9.109375" style="125"/>
    <col min="8193" max="8193" width="27.44140625" style="125" customWidth="1"/>
    <col min="8194" max="8194" width="7.88671875" style="125" bestFit="1" customWidth="1"/>
    <col min="8195" max="8195" width="8.88671875" style="125" customWidth="1"/>
    <col min="8196" max="8196" width="6.109375" style="125" bestFit="1" customWidth="1"/>
    <col min="8197" max="8197" width="7" style="125" bestFit="1" customWidth="1"/>
    <col min="8198" max="8200" width="7.6640625" style="125" bestFit="1" customWidth="1"/>
    <col min="8201" max="8201" width="10.33203125" style="125" customWidth="1"/>
    <col min="8202" max="8448" width="9.109375" style="125"/>
    <col min="8449" max="8449" width="27.44140625" style="125" customWidth="1"/>
    <col min="8450" max="8450" width="7.88671875" style="125" bestFit="1" customWidth="1"/>
    <col min="8451" max="8451" width="8.88671875" style="125" customWidth="1"/>
    <col min="8452" max="8452" width="6.109375" style="125" bestFit="1" customWidth="1"/>
    <col min="8453" max="8453" width="7" style="125" bestFit="1" customWidth="1"/>
    <col min="8454" max="8456" width="7.6640625" style="125" bestFit="1" customWidth="1"/>
    <col min="8457" max="8457" width="10.33203125" style="125" customWidth="1"/>
    <col min="8458" max="8704" width="9.109375" style="125"/>
    <col min="8705" max="8705" width="27.44140625" style="125" customWidth="1"/>
    <col min="8706" max="8706" width="7.88671875" style="125" bestFit="1" customWidth="1"/>
    <col min="8707" max="8707" width="8.88671875" style="125" customWidth="1"/>
    <col min="8708" max="8708" width="6.109375" style="125" bestFit="1" customWidth="1"/>
    <col min="8709" max="8709" width="7" style="125" bestFit="1" customWidth="1"/>
    <col min="8710" max="8712" width="7.6640625" style="125" bestFit="1" customWidth="1"/>
    <col min="8713" max="8713" width="10.33203125" style="125" customWidth="1"/>
    <col min="8714" max="8960" width="9.109375" style="125"/>
    <col min="8961" max="8961" width="27.44140625" style="125" customWidth="1"/>
    <col min="8962" max="8962" width="7.88671875" style="125" bestFit="1" customWidth="1"/>
    <col min="8963" max="8963" width="8.88671875" style="125" customWidth="1"/>
    <col min="8964" max="8964" width="6.109375" style="125" bestFit="1" customWidth="1"/>
    <col min="8965" max="8965" width="7" style="125" bestFit="1" customWidth="1"/>
    <col min="8966" max="8968" width="7.6640625" style="125" bestFit="1" customWidth="1"/>
    <col min="8969" max="8969" width="10.33203125" style="125" customWidth="1"/>
    <col min="8970" max="9216" width="9.109375" style="125"/>
    <col min="9217" max="9217" width="27.44140625" style="125" customWidth="1"/>
    <col min="9218" max="9218" width="7.88671875" style="125" bestFit="1" customWidth="1"/>
    <col min="9219" max="9219" width="8.88671875" style="125" customWidth="1"/>
    <col min="9220" max="9220" width="6.109375" style="125" bestFit="1" customWidth="1"/>
    <col min="9221" max="9221" width="7" style="125" bestFit="1" customWidth="1"/>
    <col min="9222" max="9224" width="7.6640625" style="125" bestFit="1" customWidth="1"/>
    <col min="9225" max="9225" width="10.33203125" style="125" customWidth="1"/>
    <col min="9226" max="9472" width="9.109375" style="125"/>
    <col min="9473" max="9473" width="27.44140625" style="125" customWidth="1"/>
    <col min="9474" max="9474" width="7.88671875" style="125" bestFit="1" customWidth="1"/>
    <col min="9475" max="9475" width="8.88671875" style="125" customWidth="1"/>
    <col min="9476" max="9476" width="6.109375" style="125" bestFit="1" customWidth="1"/>
    <col min="9477" max="9477" width="7" style="125" bestFit="1" customWidth="1"/>
    <col min="9478" max="9480" width="7.6640625" style="125" bestFit="1" customWidth="1"/>
    <col min="9481" max="9481" width="10.33203125" style="125" customWidth="1"/>
    <col min="9482" max="9728" width="9.109375" style="125"/>
    <col min="9729" max="9729" width="27.44140625" style="125" customWidth="1"/>
    <col min="9730" max="9730" width="7.88671875" style="125" bestFit="1" customWidth="1"/>
    <col min="9731" max="9731" width="8.88671875" style="125" customWidth="1"/>
    <col min="9732" max="9732" width="6.109375" style="125" bestFit="1" customWidth="1"/>
    <col min="9733" max="9733" width="7" style="125" bestFit="1" customWidth="1"/>
    <col min="9734" max="9736" width="7.6640625" style="125" bestFit="1" customWidth="1"/>
    <col min="9737" max="9737" width="10.33203125" style="125" customWidth="1"/>
    <col min="9738" max="9984" width="9.109375" style="125"/>
    <col min="9985" max="9985" width="27.44140625" style="125" customWidth="1"/>
    <col min="9986" max="9986" width="7.88671875" style="125" bestFit="1" customWidth="1"/>
    <col min="9987" max="9987" width="8.88671875" style="125" customWidth="1"/>
    <col min="9988" max="9988" width="6.109375" style="125" bestFit="1" customWidth="1"/>
    <col min="9989" max="9989" width="7" style="125" bestFit="1" customWidth="1"/>
    <col min="9990" max="9992" width="7.6640625" style="125" bestFit="1" customWidth="1"/>
    <col min="9993" max="9993" width="10.33203125" style="125" customWidth="1"/>
    <col min="9994" max="10240" width="9.109375" style="125"/>
    <col min="10241" max="10241" width="27.44140625" style="125" customWidth="1"/>
    <col min="10242" max="10242" width="7.88671875" style="125" bestFit="1" customWidth="1"/>
    <col min="10243" max="10243" width="8.88671875" style="125" customWidth="1"/>
    <col min="10244" max="10244" width="6.109375" style="125" bestFit="1" customWidth="1"/>
    <col min="10245" max="10245" width="7" style="125" bestFit="1" customWidth="1"/>
    <col min="10246" max="10248" width="7.6640625" style="125" bestFit="1" customWidth="1"/>
    <col min="10249" max="10249" width="10.33203125" style="125" customWidth="1"/>
    <col min="10250" max="10496" width="9.109375" style="125"/>
    <col min="10497" max="10497" width="27.44140625" style="125" customWidth="1"/>
    <col min="10498" max="10498" width="7.88671875" style="125" bestFit="1" customWidth="1"/>
    <col min="10499" max="10499" width="8.88671875" style="125" customWidth="1"/>
    <col min="10500" max="10500" width="6.109375" style="125" bestFit="1" customWidth="1"/>
    <col min="10501" max="10501" width="7" style="125" bestFit="1" customWidth="1"/>
    <col min="10502" max="10504" width="7.6640625" style="125" bestFit="1" customWidth="1"/>
    <col min="10505" max="10505" width="10.33203125" style="125" customWidth="1"/>
    <col min="10506" max="10752" width="9.109375" style="125"/>
    <col min="10753" max="10753" width="27.44140625" style="125" customWidth="1"/>
    <col min="10754" max="10754" width="7.88671875" style="125" bestFit="1" customWidth="1"/>
    <col min="10755" max="10755" width="8.88671875" style="125" customWidth="1"/>
    <col min="10756" max="10756" width="6.109375" style="125" bestFit="1" customWidth="1"/>
    <col min="10757" max="10757" width="7" style="125" bestFit="1" customWidth="1"/>
    <col min="10758" max="10760" width="7.6640625" style="125" bestFit="1" customWidth="1"/>
    <col min="10761" max="10761" width="10.33203125" style="125" customWidth="1"/>
    <col min="10762" max="11008" width="9.109375" style="125"/>
    <col min="11009" max="11009" width="27.44140625" style="125" customWidth="1"/>
    <col min="11010" max="11010" width="7.88671875" style="125" bestFit="1" customWidth="1"/>
    <col min="11011" max="11011" width="8.88671875" style="125" customWidth="1"/>
    <col min="11012" max="11012" width="6.109375" style="125" bestFit="1" customWidth="1"/>
    <col min="11013" max="11013" width="7" style="125" bestFit="1" customWidth="1"/>
    <col min="11014" max="11016" width="7.6640625" style="125" bestFit="1" customWidth="1"/>
    <col min="11017" max="11017" width="10.33203125" style="125" customWidth="1"/>
    <col min="11018" max="11264" width="9.109375" style="125"/>
    <col min="11265" max="11265" width="27.44140625" style="125" customWidth="1"/>
    <col min="11266" max="11266" width="7.88671875" style="125" bestFit="1" customWidth="1"/>
    <col min="11267" max="11267" width="8.88671875" style="125" customWidth="1"/>
    <col min="11268" max="11268" width="6.109375" style="125" bestFit="1" customWidth="1"/>
    <col min="11269" max="11269" width="7" style="125" bestFit="1" customWidth="1"/>
    <col min="11270" max="11272" width="7.6640625" style="125" bestFit="1" customWidth="1"/>
    <col min="11273" max="11273" width="10.33203125" style="125" customWidth="1"/>
    <col min="11274" max="11520" width="9.109375" style="125"/>
    <col min="11521" max="11521" width="27.44140625" style="125" customWidth="1"/>
    <col min="11522" max="11522" width="7.88671875" style="125" bestFit="1" customWidth="1"/>
    <col min="11523" max="11523" width="8.88671875" style="125" customWidth="1"/>
    <col min="11524" max="11524" width="6.109375" style="125" bestFit="1" customWidth="1"/>
    <col min="11525" max="11525" width="7" style="125" bestFit="1" customWidth="1"/>
    <col min="11526" max="11528" width="7.6640625" style="125" bestFit="1" customWidth="1"/>
    <col min="11529" max="11529" width="10.33203125" style="125" customWidth="1"/>
    <col min="11530" max="11776" width="9.109375" style="125"/>
    <col min="11777" max="11777" width="27.44140625" style="125" customWidth="1"/>
    <col min="11778" max="11778" width="7.88671875" style="125" bestFit="1" customWidth="1"/>
    <col min="11779" max="11779" width="8.88671875" style="125" customWidth="1"/>
    <col min="11780" max="11780" width="6.109375" style="125" bestFit="1" customWidth="1"/>
    <col min="11781" max="11781" width="7" style="125" bestFit="1" customWidth="1"/>
    <col min="11782" max="11784" width="7.6640625" style="125" bestFit="1" customWidth="1"/>
    <col min="11785" max="11785" width="10.33203125" style="125" customWidth="1"/>
    <col min="11786" max="12032" width="9.109375" style="125"/>
    <col min="12033" max="12033" width="27.44140625" style="125" customWidth="1"/>
    <col min="12034" max="12034" width="7.88671875" style="125" bestFit="1" customWidth="1"/>
    <col min="12035" max="12035" width="8.88671875" style="125" customWidth="1"/>
    <col min="12036" max="12036" width="6.109375" style="125" bestFit="1" customWidth="1"/>
    <col min="12037" max="12037" width="7" style="125" bestFit="1" customWidth="1"/>
    <col min="12038" max="12040" width="7.6640625" style="125" bestFit="1" customWidth="1"/>
    <col min="12041" max="12041" width="10.33203125" style="125" customWidth="1"/>
    <col min="12042" max="12288" width="9.109375" style="125"/>
    <col min="12289" max="12289" width="27.44140625" style="125" customWidth="1"/>
    <col min="12290" max="12290" width="7.88671875" style="125" bestFit="1" customWidth="1"/>
    <col min="12291" max="12291" width="8.88671875" style="125" customWidth="1"/>
    <col min="12292" max="12292" width="6.109375" style="125" bestFit="1" customWidth="1"/>
    <col min="12293" max="12293" width="7" style="125" bestFit="1" customWidth="1"/>
    <col min="12294" max="12296" width="7.6640625" style="125" bestFit="1" customWidth="1"/>
    <col min="12297" max="12297" width="10.33203125" style="125" customWidth="1"/>
    <col min="12298" max="12544" width="9.109375" style="125"/>
    <col min="12545" max="12545" width="27.44140625" style="125" customWidth="1"/>
    <col min="12546" max="12546" width="7.88671875" style="125" bestFit="1" customWidth="1"/>
    <col min="12547" max="12547" width="8.88671875" style="125" customWidth="1"/>
    <col min="12548" max="12548" width="6.109375" style="125" bestFit="1" customWidth="1"/>
    <col min="12549" max="12549" width="7" style="125" bestFit="1" customWidth="1"/>
    <col min="12550" max="12552" width="7.6640625" style="125" bestFit="1" customWidth="1"/>
    <col min="12553" max="12553" width="10.33203125" style="125" customWidth="1"/>
    <col min="12554" max="12800" width="9.109375" style="125"/>
    <col min="12801" max="12801" width="27.44140625" style="125" customWidth="1"/>
    <col min="12802" max="12802" width="7.88671875" style="125" bestFit="1" customWidth="1"/>
    <col min="12803" max="12803" width="8.88671875" style="125" customWidth="1"/>
    <col min="12804" max="12804" width="6.109375" style="125" bestFit="1" customWidth="1"/>
    <col min="12805" max="12805" width="7" style="125" bestFit="1" customWidth="1"/>
    <col min="12806" max="12808" width="7.6640625" style="125" bestFit="1" customWidth="1"/>
    <col min="12809" max="12809" width="10.33203125" style="125" customWidth="1"/>
    <col min="12810" max="13056" width="9.109375" style="125"/>
    <col min="13057" max="13057" width="27.44140625" style="125" customWidth="1"/>
    <col min="13058" max="13058" width="7.88671875" style="125" bestFit="1" customWidth="1"/>
    <col min="13059" max="13059" width="8.88671875" style="125" customWidth="1"/>
    <col min="13060" max="13060" width="6.109375" style="125" bestFit="1" customWidth="1"/>
    <col min="13061" max="13061" width="7" style="125" bestFit="1" customWidth="1"/>
    <col min="13062" max="13064" width="7.6640625" style="125" bestFit="1" customWidth="1"/>
    <col min="13065" max="13065" width="10.33203125" style="125" customWidth="1"/>
    <col min="13066" max="13312" width="9.109375" style="125"/>
    <col min="13313" max="13313" width="27.44140625" style="125" customWidth="1"/>
    <col min="13314" max="13314" width="7.88671875" style="125" bestFit="1" customWidth="1"/>
    <col min="13315" max="13315" width="8.88671875" style="125" customWidth="1"/>
    <col min="13316" max="13316" width="6.109375" style="125" bestFit="1" customWidth="1"/>
    <col min="13317" max="13317" width="7" style="125" bestFit="1" customWidth="1"/>
    <col min="13318" max="13320" width="7.6640625" style="125" bestFit="1" customWidth="1"/>
    <col min="13321" max="13321" width="10.33203125" style="125" customWidth="1"/>
    <col min="13322" max="13568" width="9.109375" style="125"/>
    <col min="13569" max="13569" width="27.44140625" style="125" customWidth="1"/>
    <col min="13570" max="13570" width="7.88671875" style="125" bestFit="1" customWidth="1"/>
    <col min="13571" max="13571" width="8.88671875" style="125" customWidth="1"/>
    <col min="13572" max="13572" width="6.109375" style="125" bestFit="1" customWidth="1"/>
    <col min="13573" max="13573" width="7" style="125" bestFit="1" customWidth="1"/>
    <col min="13574" max="13576" width="7.6640625" style="125" bestFit="1" customWidth="1"/>
    <col min="13577" max="13577" width="10.33203125" style="125" customWidth="1"/>
    <col min="13578" max="13824" width="9.109375" style="125"/>
    <col min="13825" max="13825" width="27.44140625" style="125" customWidth="1"/>
    <col min="13826" max="13826" width="7.88671875" style="125" bestFit="1" customWidth="1"/>
    <col min="13827" max="13827" width="8.88671875" style="125" customWidth="1"/>
    <col min="13828" max="13828" width="6.109375" style="125" bestFit="1" customWidth="1"/>
    <col min="13829" max="13829" width="7" style="125" bestFit="1" customWidth="1"/>
    <col min="13830" max="13832" width="7.6640625" style="125" bestFit="1" customWidth="1"/>
    <col min="13833" max="13833" width="10.33203125" style="125" customWidth="1"/>
    <col min="13834" max="14080" width="9.109375" style="125"/>
    <col min="14081" max="14081" width="27.44140625" style="125" customWidth="1"/>
    <col min="14082" max="14082" width="7.88671875" style="125" bestFit="1" customWidth="1"/>
    <col min="14083" max="14083" width="8.88671875" style="125" customWidth="1"/>
    <col min="14084" max="14084" width="6.109375" style="125" bestFit="1" customWidth="1"/>
    <col min="14085" max="14085" width="7" style="125" bestFit="1" customWidth="1"/>
    <col min="14086" max="14088" width="7.6640625" style="125" bestFit="1" customWidth="1"/>
    <col min="14089" max="14089" width="10.33203125" style="125" customWidth="1"/>
    <col min="14090" max="14336" width="9.109375" style="125"/>
    <col min="14337" max="14337" width="27.44140625" style="125" customWidth="1"/>
    <col min="14338" max="14338" width="7.88671875" style="125" bestFit="1" customWidth="1"/>
    <col min="14339" max="14339" width="8.88671875" style="125" customWidth="1"/>
    <col min="14340" max="14340" width="6.109375" style="125" bestFit="1" customWidth="1"/>
    <col min="14341" max="14341" width="7" style="125" bestFit="1" customWidth="1"/>
    <col min="14342" max="14344" width="7.6640625" style="125" bestFit="1" customWidth="1"/>
    <col min="14345" max="14345" width="10.33203125" style="125" customWidth="1"/>
    <col min="14346" max="14592" width="9.109375" style="125"/>
    <col min="14593" max="14593" width="27.44140625" style="125" customWidth="1"/>
    <col min="14594" max="14594" width="7.88671875" style="125" bestFit="1" customWidth="1"/>
    <col min="14595" max="14595" width="8.88671875" style="125" customWidth="1"/>
    <col min="14596" max="14596" width="6.109375" style="125" bestFit="1" customWidth="1"/>
    <col min="14597" max="14597" width="7" style="125" bestFit="1" customWidth="1"/>
    <col min="14598" max="14600" width="7.6640625" style="125" bestFit="1" customWidth="1"/>
    <col min="14601" max="14601" width="10.33203125" style="125" customWidth="1"/>
    <col min="14602" max="14848" width="9.109375" style="125"/>
    <col min="14849" max="14849" width="27.44140625" style="125" customWidth="1"/>
    <col min="14850" max="14850" width="7.88671875" style="125" bestFit="1" customWidth="1"/>
    <col min="14851" max="14851" width="8.88671875" style="125" customWidth="1"/>
    <col min="14852" max="14852" width="6.109375" style="125" bestFit="1" customWidth="1"/>
    <col min="14853" max="14853" width="7" style="125" bestFit="1" customWidth="1"/>
    <col min="14854" max="14856" width="7.6640625" style="125" bestFit="1" customWidth="1"/>
    <col min="14857" max="14857" width="10.33203125" style="125" customWidth="1"/>
    <col min="14858" max="15104" width="9.109375" style="125"/>
    <col min="15105" max="15105" width="27.44140625" style="125" customWidth="1"/>
    <col min="15106" max="15106" width="7.88671875" style="125" bestFit="1" customWidth="1"/>
    <col min="15107" max="15107" width="8.88671875" style="125" customWidth="1"/>
    <col min="15108" max="15108" width="6.109375" style="125" bestFit="1" customWidth="1"/>
    <col min="15109" max="15109" width="7" style="125" bestFit="1" customWidth="1"/>
    <col min="15110" max="15112" width="7.6640625" style="125" bestFit="1" customWidth="1"/>
    <col min="15113" max="15113" width="10.33203125" style="125" customWidth="1"/>
    <col min="15114" max="15360" width="9.109375" style="125"/>
    <col min="15361" max="15361" width="27.44140625" style="125" customWidth="1"/>
    <col min="15362" max="15362" width="7.88671875" style="125" bestFit="1" customWidth="1"/>
    <col min="15363" max="15363" width="8.88671875" style="125" customWidth="1"/>
    <col min="15364" max="15364" width="6.109375" style="125" bestFit="1" customWidth="1"/>
    <col min="15365" max="15365" width="7" style="125" bestFit="1" customWidth="1"/>
    <col min="15366" max="15368" width="7.6640625" style="125" bestFit="1" customWidth="1"/>
    <col min="15369" max="15369" width="10.33203125" style="125" customWidth="1"/>
    <col min="15370" max="15616" width="9.109375" style="125"/>
    <col min="15617" max="15617" width="27.44140625" style="125" customWidth="1"/>
    <col min="15618" max="15618" width="7.88671875" style="125" bestFit="1" customWidth="1"/>
    <col min="15619" max="15619" width="8.88671875" style="125" customWidth="1"/>
    <col min="15620" max="15620" width="6.109375" style="125" bestFit="1" customWidth="1"/>
    <col min="15621" max="15621" width="7" style="125" bestFit="1" customWidth="1"/>
    <col min="15622" max="15624" width="7.6640625" style="125" bestFit="1" customWidth="1"/>
    <col min="15625" max="15625" width="10.33203125" style="125" customWidth="1"/>
    <col min="15626" max="15872" width="9.109375" style="125"/>
    <col min="15873" max="15873" width="27.44140625" style="125" customWidth="1"/>
    <col min="15874" max="15874" width="7.88671875" style="125" bestFit="1" customWidth="1"/>
    <col min="15875" max="15875" width="8.88671875" style="125" customWidth="1"/>
    <col min="15876" max="15876" width="6.109375" style="125" bestFit="1" customWidth="1"/>
    <col min="15877" max="15877" width="7" style="125" bestFit="1" customWidth="1"/>
    <col min="15878" max="15880" width="7.6640625" style="125" bestFit="1" customWidth="1"/>
    <col min="15881" max="15881" width="10.33203125" style="125" customWidth="1"/>
    <col min="15882" max="16128" width="9.109375" style="125"/>
    <col min="16129" max="16129" width="27.44140625" style="125" customWidth="1"/>
    <col min="16130" max="16130" width="7.88671875" style="125" bestFit="1" customWidth="1"/>
    <col min="16131" max="16131" width="8.88671875" style="125" customWidth="1"/>
    <col min="16132" max="16132" width="6.109375" style="125" bestFit="1" customWidth="1"/>
    <col min="16133" max="16133" width="7" style="125" bestFit="1" customWidth="1"/>
    <col min="16134" max="16136" width="7.6640625" style="125" bestFit="1" customWidth="1"/>
    <col min="16137" max="16137" width="10.33203125" style="125" customWidth="1"/>
    <col min="16138" max="16384" width="9.109375" style="125"/>
  </cols>
  <sheetData>
    <row r="1" spans="1:10" ht="91.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10" ht="41.25" customHeight="1" thickBot="1">
      <c r="A2" s="126" t="s">
        <v>340</v>
      </c>
      <c r="B2" s="127" t="s">
        <v>37</v>
      </c>
      <c r="C2" s="426" t="s">
        <v>296</v>
      </c>
      <c r="D2" s="426"/>
      <c r="E2" s="426"/>
      <c r="F2" s="426"/>
      <c r="G2" s="426"/>
      <c r="H2" s="426"/>
      <c r="I2" s="427"/>
    </row>
    <row r="3" spans="1:10" ht="12.75" customHeight="1">
      <c r="A3" s="428"/>
      <c r="B3" s="429"/>
      <c r="C3" s="429"/>
      <c r="D3" s="429"/>
      <c r="E3" s="429"/>
      <c r="F3" s="429"/>
      <c r="G3" s="429"/>
      <c r="H3" s="429"/>
      <c r="I3" s="430"/>
    </row>
    <row r="4" spans="1:10" ht="13.8">
      <c r="A4" s="128" t="s">
        <v>298</v>
      </c>
      <c r="B4" s="129" t="s">
        <v>299</v>
      </c>
      <c r="C4" s="130" t="s">
        <v>300</v>
      </c>
      <c r="D4" s="131" t="s">
        <v>301</v>
      </c>
      <c r="E4" s="132" t="s">
        <v>302</v>
      </c>
      <c r="F4" s="132" t="s">
        <v>303</v>
      </c>
      <c r="G4" s="133" t="s">
        <v>304</v>
      </c>
      <c r="H4" s="132" t="s">
        <v>305</v>
      </c>
      <c r="I4" s="134" t="s">
        <v>306</v>
      </c>
    </row>
    <row r="5" spans="1:10">
      <c r="A5" s="135" t="s">
        <v>307</v>
      </c>
      <c r="B5" s="136"/>
      <c r="C5" s="137"/>
      <c r="D5" s="138"/>
      <c r="E5" s="139"/>
      <c r="F5" s="139"/>
      <c r="G5" s="139"/>
      <c r="H5" s="139"/>
      <c r="I5" s="140"/>
    </row>
    <row r="6" spans="1:10">
      <c r="A6" s="141" t="s">
        <v>308</v>
      </c>
      <c r="B6" s="142" t="s">
        <v>309</v>
      </c>
      <c r="C6" s="143">
        <v>242</v>
      </c>
      <c r="D6" s="144">
        <v>0.41</v>
      </c>
      <c r="E6" s="145">
        <v>1</v>
      </c>
      <c r="F6" s="145">
        <v>8.48</v>
      </c>
      <c r="G6" s="146">
        <v>0</v>
      </c>
      <c r="H6" s="145">
        <f>F6</f>
        <v>8.48</v>
      </c>
      <c r="I6" s="147">
        <f>H6*D6</f>
        <v>3.4767999999999999</v>
      </c>
    </row>
    <row r="7" spans="1:10">
      <c r="A7" s="141" t="s">
        <v>310</v>
      </c>
      <c r="B7" s="142" t="s">
        <v>309</v>
      </c>
      <c r="C7" s="143">
        <v>2436</v>
      </c>
      <c r="D7" s="144">
        <v>0.41</v>
      </c>
      <c r="E7" s="145">
        <v>1</v>
      </c>
      <c r="F7" s="145">
        <v>13.74</v>
      </c>
      <c r="G7" s="146">
        <v>0</v>
      </c>
      <c r="H7" s="145">
        <f>F7</f>
        <v>13.74</v>
      </c>
      <c r="I7" s="147">
        <f>H7*D7</f>
        <v>5.6334</v>
      </c>
    </row>
    <row r="8" spans="1:10">
      <c r="A8" s="148" t="s">
        <v>311</v>
      </c>
      <c r="B8" s="149"/>
      <c r="C8" s="150"/>
      <c r="D8" s="151"/>
      <c r="E8" s="152"/>
      <c r="F8" s="152"/>
      <c r="G8" s="153"/>
      <c r="H8" s="152"/>
      <c r="I8" s="154">
        <f>SUM(I6:I7)</f>
        <v>9.110199999999999</v>
      </c>
    </row>
    <row r="9" spans="1:10">
      <c r="A9" s="155"/>
      <c r="B9" s="156"/>
      <c r="C9" s="157"/>
      <c r="D9" s="158"/>
      <c r="E9" s="159"/>
      <c r="F9" s="159"/>
      <c r="G9" s="160"/>
      <c r="H9" s="159"/>
      <c r="I9" s="161"/>
    </row>
    <row r="10" spans="1:10" ht="13.8">
      <c r="A10" s="162" t="s">
        <v>312</v>
      </c>
      <c r="B10" s="163"/>
      <c r="C10" s="164"/>
      <c r="D10" s="165"/>
      <c r="E10" s="166"/>
      <c r="F10" s="166"/>
      <c r="G10" s="167"/>
      <c r="H10" s="166"/>
      <c r="I10" s="168"/>
    </row>
    <row r="11" spans="1:10">
      <c r="A11" s="169" t="s">
        <v>313</v>
      </c>
      <c r="B11" s="170" t="s">
        <v>19</v>
      </c>
      <c r="C11" s="170">
        <v>1873</v>
      </c>
      <c r="D11" s="171">
        <v>1</v>
      </c>
      <c r="E11" s="171">
        <v>1</v>
      </c>
      <c r="F11" s="171">
        <v>3.92</v>
      </c>
      <c r="G11" s="172">
        <v>0</v>
      </c>
      <c r="H11" s="173">
        <f>F11</f>
        <v>3.92</v>
      </c>
      <c r="I11" s="174">
        <f>H11*D11</f>
        <v>3.92</v>
      </c>
    </row>
    <row r="12" spans="1:10">
      <c r="A12" s="169" t="s">
        <v>314</v>
      </c>
      <c r="B12" s="170" t="s">
        <v>19</v>
      </c>
      <c r="C12" s="175">
        <v>1872</v>
      </c>
      <c r="D12" s="171">
        <v>1</v>
      </c>
      <c r="E12" s="171">
        <v>1</v>
      </c>
      <c r="F12" s="171">
        <v>2.4700000000000002</v>
      </c>
      <c r="G12" s="172">
        <v>0</v>
      </c>
      <c r="H12" s="173">
        <f>F12</f>
        <v>2.4700000000000002</v>
      </c>
      <c r="I12" s="174">
        <f>H12*D12</f>
        <v>2.4700000000000002</v>
      </c>
      <c r="J12" s="176"/>
    </row>
    <row r="13" spans="1:10" ht="24">
      <c r="A13" s="169" t="s">
        <v>315</v>
      </c>
      <c r="B13" s="170" t="s">
        <v>19</v>
      </c>
      <c r="C13" s="175" t="s">
        <v>316</v>
      </c>
      <c r="D13" s="171">
        <v>1</v>
      </c>
      <c r="E13" s="171">
        <v>1</v>
      </c>
      <c r="F13" s="171">
        <v>7.45</v>
      </c>
      <c r="G13" s="172">
        <v>0</v>
      </c>
      <c r="H13" s="173">
        <f>F13</f>
        <v>7.45</v>
      </c>
      <c r="I13" s="174">
        <f>H13*D13</f>
        <v>7.45</v>
      </c>
      <c r="J13" s="176"/>
    </row>
    <row r="14" spans="1:10">
      <c r="A14" s="177" t="s">
        <v>317</v>
      </c>
      <c r="B14" s="178"/>
      <c r="C14" s="179"/>
      <c r="D14" s="180"/>
      <c r="E14" s="181"/>
      <c r="F14" s="181"/>
      <c r="G14" s="182"/>
      <c r="H14" s="181"/>
      <c r="I14" s="183">
        <f>SUM(I11:I13)</f>
        <v>13.84</v>
      </c>
    </row>
    <row r="15" spans="1:10">
      <c r="A15" s="184"/>
      <c r="B15" s="185"/>
      <c r="C15" s="186"/>
      <c r="D15" s="187"/>
      <c r="E15" s="188"/>
      <c r="F15" s="188"/>
      <c r="G15" s="189"/>
      <c r="H15" s="188"/>
      <c r="I15" s="190"/>
    </row>
    <row r="16" spans="1:10" ht="13.8">
      <c r="A16" s="128" t="s">
        <v>318</v>
      </c>
      <c r="B16" s="191"/>
      <c r="C16" s="192"/>
      <c r="D16" s="131"/>
      <c r="E16" s="132"/>
      <c r="F16" s="132"/>
      <c r="G16" s="133"/>
      <c r="H16" s="132" t="s">
        <v>319</v>
      </c>
      <c r="I16" s="134" t="s">
        <v>320</v>
      </c>
    </row>
    <row r="17" spans="1:9">
      <c r="A17" s="193" t="s">
        <v>321</v>
      </c>
      <c r="B17" s="194"/>
      <c r="C17" s="195"/>
      <c r="D17" s="196"/>
      <c r="E17" s="197"/>
      <c r="F17" s="197"/>
      <c r="G17" s="198"/>
      <c r="H17" s="197"/>
      <c r="I17" s="199"/>
    </row>
    <row r="18" spans="1:9">
      <c r="A18" s="200" t="s">
        <v>322</v>
      </c>
      <c r="B18" s="201"/>
      <c r="C18" s="195"/>
      <c r="D18" s="196"/>
      <c r="E18" s="197"/>
      <c r="F18" s="197"/>
      <c r="G18" s="198"/>
      <c r="H18" s="173">
        <v>90.43</v>
      </c>
      <c r="I18" s="199">
        <f>I8</f>
        <v>9.110199999999999</v>
      </c>
    </row>
    <row r="19" spans="1:9">
      <c r="A19" s="200" t="s">
        <v>323</v>
      </c>
      <c r="B19" s="201"/>
      <c r="C19" s="195"/>
      <c r="D19" s="196"/>
      <c r="E19" s="197"/>
      <c r="F19" s="197"/>
      <c r="G19" s="198"/>
      <c r="H19" s="197"/>
      <c r="I19" s="199">
        <f>I14</f>
        <v>13.84</v>
      </c>
    </row>
    <row r="20" spans="1:9">
      <c r="A20" s="200" t="s">
        <v>324</v>
      </c>
      <c r="B20" s="201"/>
      <c r="C20" s="195"/>
      <c r="D20" s="196"/>
      <c r="E20" s="197"/>
      <c r="F20" s="197"/>
      <c r="G20" s="198"/>
      <c r="H20" s="197"/>
      <c r="I20" s="199">
        <v>0</v>
      </c>
    </row>
    <row r="21" spans="1:9">
      <c r="A21" s="200" t="s">
        <v>325</v>
      </c>
      <c r="B21" s="201"/>
      <c r="C21" s="195"/>
      <c r="D21" s="196"/>
      <c r="E21" s="197"/>
      <c r="F21" s="197"/>
      <c r="G21" s="198"/>
      <c r="H21" s="197"/>
      <c r="I21" s="199">
        <v>1</v>
      </c>
    </row>
    <row r="22" spans="1:9">
      <c r="A22" s="200" t="s">
        <v>326</v>
      </c>
      <c r="B22" s="201"/>
      <c r="C22" s="195"/>
      <c r="D22" s="196"/>
      <c r="E22" s="197"/>
      <c r="F22" s="197"/>
      <c r="G22" s="198"/>
      <c r="H22" s="197"/>
      <c r="I22" s="199">
        <f>I18+I20</f>
        <v>9.110199999999999</v>
      </c>
    </row>
    <row r="23" spans="1:9">
      <c r="A23" s="431" t="s">
        <v>327</v>
      </c>
      <c r="B23" s="432"/>
      <c r="C23" s="195"/>
      <c r="D23" s="196"/>
      <c r="E23" s="197"/>
      <c r="F23" s="197"/>
      <c r="G23" s="198"/>
      <c r="H23" s="197"/>
      <c r="I23" s="199">
        <f>SUM(I18+I20)/I21</f>
        <v>9.110199999999999</v>
      </c>
    </row>
    <row r="24" spans="1:9">
      <c r="A24" s="200" t="s">
        <v>328</v>
      </c>
      <c r="B24" s="201"/>
      <c r="C24" s="195"/>
      <c r="D24" s="196"/>
      <c r="E24" s="197"/>
      <c r="F24" s="197"/>
      <c r="G24" s="198"/>
      <c r="H24" s="197"/>
      <c r="I24" s="199">
        <f>I23+I19</f>
        <v>22.950199999999999</v>
      </c>
    </row>
    <row r="25" spans="1:9">
      <c r="A25" s="204" t="s">
        <v>329</v>
      </c>
      <c r="B25" s="205"/>
      <c r="C25" s="137"/>
      <c r="D25" s="206"/>
      <c r="E25" s="207"/>
      <c r="F25" s="207"/>
      <c r="G25" s="139"/>
      <c r="H25" s="206"/>
      <c r="I25" s="208"/>
    </row>
    <row r="26" spans="1:9" ht="13.8" thickBot="1">
      <c r="A26" s="209" t="s">
        <v>330</v>
      </c>
      <c r="B26" s="210"/>
      <c r="C26" s="211"/>
      <c r="D26" s="212"/>
      <c r="E26" s="213"/>
      <c r="F26" s="213"/>
      <c r="G26" s="214"/>
      <c r="H26" s="213"/>
      <c r="I26" s="215">
        <f>I25+I24</f>
        <v>22.950199999999999</v>
      </c>
    </row>
  </sheetData>
  <mergeCells count="5">
    <mergeCell ref="B1:F1"/>
    <mergeCell ref="G1:I1"/>
    <mergeCell ref="C2:I2"/>
    <mergeCell ref="A3:I3"/>
    <mergeCell ref="A23:B23"/>
  </mergeCells>
  <printOptions horizontalCentered="1"/>
  <pageMargins left="0.70866141732283472" right="0.51181102362204722" top="0.39370078740157483" bottom="0.47244094488188981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workbookViewId="0">
      <selection activeCell="M8" sqref="M8"/>
    </sheetView>
  </sheetViews>
  <sheetFormatPr defaultRowHeight="13.2"/>
  <cols>
    <col min="1" max="1" width="27.44140625" style="125" customWidth="1"/>
    <col min="2" max="2" width="7.88671875" style="125" bestFit="1" customWidth="1"/>
    <col min="3" max="3" width="8.88671875" style="125" customWidth="1"/>
    <col min="4" max="4" width="6.109375" style="125" bestFit="1" customWidth="1"/>
    <col min="5" max="5" width="7" style="125" bestFit="1" customWidth="1"/>
    <col min="6" max="8" width="7.6640625" style="125" bestFit="1" customWidth="1"/>
    <col min="9" max="9" width="10.33203125" style="125" customWidth="1"/>
    <col min="10" max="256" width="9.109375" style="125"/>
    <col min="257" max="257" width="27.44140625" style="125" customWidth="1"/>
    <col min="258" max="258" width="7.88671875" style="125" bestFit="1" customWidth="1"/>
    <col min="259" max="259" width="8.88671875" style="125" customWidth="1"/>
    <col min="260" max="260" width="6.109375" style="125" bestFit="1" customWidth="1"/>
    <col min="261" max="261" width="7" style="125" bestFit="1" customWidth="1"/>
    <col min="262" max="264" width="7.6640625" style="125" bestFit="1" customWidth="1"/>
    <col min="265" max="265" width="10.33203125" style="125" customWidth="1"/>
    <col min="266" max="512" width="9.109375" style="125"/>
    <col min="513" max="513" width="27.44140625" style="125" customWidth="1"/>
    <col min="514" max="514" width="7.88671875" style="125" bestFit="1" customWidth="1"/>
    <col min="515" max="515" width="8.88671875" style="125" customWidth="1"/>
    <col min="516" max="516" width="6.109375" style="125" bestFit="1" customWidth="1"/>
    <col min="517" max="517" width="7" style="125" bestFit="1" customWidth="1"/>
    <col min="518" max="520" width="7.6640625" style="125" bestFit="1" customWidth="1"/>
    <col min="521" max="521" width="10.33203125" style="125" customWidth="1"/>
    <col min="522" max="768" width="9.109375" style="125"/>
    <col min="769" max="769" width="27.44140625" style="125" customWidth="1"/>
    <col min="770" max="770" width="7.88671875" style="125" bestFit="1" customWidth="1"/>
    <col min="771" max="771" width="8.88671875" style="125" customWidth="1"/>
    <col min="772" max="772" width="6.109375" style="125" bestFit="1" customWidth="1"/>
    <col min="773" max="773" width="7" style="125" bestFit="1" customWidth="1"/>
    <col min="774" max="776" width="7.6640625" style="125" bestFit="1" customWidth="1"/>
    <col min="777" max="777" width="10.33203125" style="125" customWidth="1"/>
    <col min="778" max="1024" width="9.109375" style="125"/>
    <col min="1025" max="1025" width="27.44140625" style="125" customWidth="1"/>
    <col min="1026" max="1026" width="7.88671875" style="125" bestFit="1" customWidth="1"/>
    <col min="1027" max="1027" width="8.88671875" style="125" customWidth="1"/>
    <col min="1028" max="1028" width="6.109375" style="125" bestFit="1" customWidth="1"/>
    <col min="1029" max="1029" width="7" style="125" bestFit="1" customWidth="1"/>
    <col min="1030" max="1032" width="7.6640625" style="125" bestFit="1" customWidth="1"/>
    <col min="1033" max="1033" width="10.33203125" style="125" customWidth="1"/>
    <col min="1034" max="1280" width="9.109375" style="125"/>
    <col min="1281" max="1281" width="27.44140625" style="125" customWidth="1"/>
    <col min="1282" max="1282" width="7.88671875" style="125" bestFit="1" customWidth="1"/>
    <col min="1283" max="1283" width="8.88671875" style="125" customWidth="1"/>
    <col min="1284" max="1284" width="6.109375" style="125" bestFit="1" customWidth="1"/>
    <col min="1285" max="1285" width="7" style="125" bestFit="1" customWidth="1"/>
    <col min="1286" max="1288" width="7.6640625" style="125" bestFit="1" customWidth="1"/>
    <col min="1289" max="1289" width="10.33203125" style="125" customWidth="1"/>
    <col min="1290" max="1536" width="9.109375" style="125"/>
    <col min="1537" max="1537" width="27.44140625" style="125" customWidth="1"/>
    <col min="1538" max="1538" width="7.88671875" style="125" bestFit="1" customWidth="1"/>
    <col min="1539" max="1539" width="8.88671875" style="125" customWidth="1"/>
    <col min="1540" max="1540" width="6.109375" style="125" bestFit="1" customWidth="1"/>
    <col min="1541" max="1541" width="7" style="125" bestFit="1" customWidth="1"/>
    <col min="1542" max="1544" width="7.6640625" style="125" bestFit="1" customWidth="1"/>
    <col min="1545" max="1545" width="10.33203125" style="125" customWidth="1"/>
    <col min="1546" max="1792" width="9.109375" style="125"/>
    <col min="1793" max="1793" width="27.44140625" style="125" customWidth="1"/>
    <col min="1794" max="1794" width="7.88671875" style="125" bestFit="1" customWidth="1"/>
    <col min="1795" max="1795" width="8.88671875" style="125" customWidth="1"/>
    <col min="1796" max="1796" width="6.109375" style="125" bestFit="1" customWidth="1"/>
    <col min="1797" max="1797" width="7" style="125" bestFit="1" customWidth="1"/>
    <col min="1798" max="1800" width="7.6640625" style="125" bestFit="1" customWidth="1"/>
    <col min="1801" max="1801" width="10.33203125" style="125" customWidth="1"/>
    <col min="1802" max="2048" width="9.109375" style="125"/>
    <col min="2049" max="2049" width="27.44140625" style="125" customWidth="1"/>
    <col min="2050" max="2050" width="7.88671875" style="125" bestFit="1" customWidth="1"/>
    <col min="2051" max="2051" width="8.88671875" style="125" customWidth="1"/>
    <col min="2052" max="2052" width="6.109375" style="125" bestFit="1" customWidth="1"/>
    <col min="2053" max="2053" width="7" style="125" bestFit="1" customWidth="1"/>
    <col min="2054" max="2056" width="7.6640625" style="125" bestFit="1" customWidth="1"/>
    <col min="2057" max="2057" width="10.33203125" style="125" customWidth="1"/>
    <col min="2058" max="2304" width="9.109375" style="125"/>
    <col min="2305" max="2305" width="27.44140625" style="125" customWidth="1"/>
    <col min="2306" max="2306" width="7.88671875" style="125" bestFit="1" customWidth="1"/>
    <col min="2307" max="2307" width="8.88671875" style="125" customWidth="1"/>
    <col min="2308" max="2308" width="6.109375" style="125" bestFit="1" customWidth="1"/>
    <col min="2309" max="2309" width="7" style="125" bestFit="1" customWidth="1"/>
    <col min="2310" max="2312" width="7.6640625" style="125" bestFit="1" customWidth="1"/>
    <col min="2313" max="2313" width="10.33203125" style="125" customWidth="1"/>
    <col min="2314" max="2560" width="9.109375" style="125"/>
    <col min="2561" max="2561" width="27.44140625" style="125" customWidth="1"/>
    <col min="2562" max="2562" width="7.88671875" style="125" bestFit="1" customWidth="1"/>
    <col min="2563" max="2563" width="8.88671875" style="125" customWidth="1"/>
    <col min="2564" max="2564" width="6.109375" style="125" bestFit="1" customWidth="1"/>
    <col min="2565" max="2565" width="7" style="125" bestFit="1" customWidth="1"/>
    <col min="2566" max="2568" width="7.6640625" style="125" bestFit="1" customWidth="1"/>
    <col min="2569" max="2569" width="10.33203125" style="125" customWidth="1"/>
    <col min="2570" max="2816" width="9.109375" style="125"/>
    <col min="2817" max="2817" width="27.44140625" style="125" customWidth="1"/>
    <col min="2818" max="2818" width="7.88671875" style="125" bestFit="1" customWidth="1"/>
    <col min="2819" max="2819" width="8.88671875" style="125" customWidth="1"/>
    <col min="2820" max="2820" width="6.109375" style="125" bestFit="1" customWidth="1"/>
    <col min="2821" max="2821" width="7" style="125" bestFit="1" customWidth="1"/>
    <col min="2822" max="2824" width="7.6640625" style="125" bestFit="1" customWidth="1"/>
    <col min="2825" max="2825" width="10.33203125" style="125" customWidth="1"/>
    <col min="2826" max="3072" width="9.109375" style="125"/>
    <col min="3073" max="3073" width="27.44140625" style="125" customWidth="1"/>
    <col min="3074" max="3074" width="7.88671875" style="125" bestFit="1" customWidth="1"/>
    <col min="3075" max="3075" width="8.88671875" style="125" customWidth="1"/>
    <col min="3076" max="3076" width="6.109375" style="125" bestFit="1" customWidth="1"/>
    <col min="3077" max="3077" width="7" style="125" bestFit="1" customWidth="1"/>
    <col min="3078" max="3080" width="7.6640625" style="125" bestFit="1" customWidth="1"/>
    <col min="3081" max="3081" width="10.33203125" style="125" customWidth="1"/>
    <col min="3082" max="3328" width="9.109375" style="125"/>
    <col min="3329" max="3329" width="27.44140625" style="125" customWidth="1"/>
    <col min="3330" max="3330" width="7.88671875" style="125" bestFit="1" customWidth="1"/>
    <col min="3331" max="3331" width="8.88671875" style="125" customWidth="1"/>
    <col min="3332" max="3332" width="6.109375" style="125" bestFit="1" customWidth="1"/>
    <col min="3333" max="3333" width="7" style="125" bestFit="1" customWidth="1"/>
    <col min="3334" max="3336" width="7.6640625" style="125" bestFit="1" customWidth="1"/>
    <col min="3337" max="3337" width="10.33203125" style="125" customWidth="1"/>
    <col min="3338" max="3584" width="9.109375" style="125"/>
    <col min="3585" max="3585" width="27.44140625" style="125" customWidth="1"/>
    <col min="3586" max="3586" width="7.88671875" style="125" bestFit="1" customWidth="1"/>
    <col min="3587" max="3587" width="8.88671875" style="125" customWidth="1"/>
    <col min="3588" max="3588" width="6.109375" style="125" bestFit="1" customWidth="1"/>
    <col min="3589" max="3589" width="7" style="125" bestFit="1" customWidth="1"/>
    <col min="3590" max="3592" width="7.6640625" style="125" bestFit="1" customWidth="1"/>
    <col min="3593" max="3593" width="10.33203125" style="125" customWidth="1"/>
    <col min="3594" max="3840" width="9.109375" style="125"/>
    <col min="3841" max="3841" width="27.44140625" style="125" customWidth="1"/>
    <col min="3842" max="3842" width="7.88671875" style="125" bestFit="1" customWidth="1"/>
    <col min="3843" max="3843" width="8.88671875" style="125" customWidth="1"/>
    <col min="3844" max="3844" width="6.109375" style="125" bestFit="1" customWidth="1"/>
    <col min="3845" max="3845" width="7" style="125" bestFit="1" customWidth="1"/>
    <col min="3846" max="3848" width="7.6640625" style="125" bestFit="1" customWidth="1"/>
    <col min="3849" max="3849" width="10.33203125" style="125" customWidth="1"/>
    <col min="3850" max="4096" width="9.109375" style="125"/>
    <col min="4097" max="4097" width="27.44140625" style="125" customWidth="1"/>
    <col min="4098" max="4098" width="7.88671875" style="125" bestFit="1" customWidth="1"/>
    <col min="4099" max="4099" width="8.88671875" style="125" customWidth="1"/>
    <col min="4100" max="4100" width="6.109375" style="125" bestFit="1" customWidth="1"/>
    <col min="4101" max="4101" width="7" style="125" bestFit="1" customWidth="1"/>
    <col min="4102" max="4104" width="7.6640625" style="125" bestFit="1" customWidth="1"/>
    <col min="4105" max="4105" width="10.33203125" style="125" customWidth="1"/>
    <col min="4106" max="4352" width="9.109375" style="125"/>
    <col min="4353" max="4353" width="27.44140625" style="125" customWidth="1"/>
    <col min="4354" max="4354" width="7.88671875" style="125" bestFit="1" customWidth="1"/>
    <col min="4355" max="4355" width="8.88671875" style="125" customWidth="1"/>
    <col min="4356" max="4356" width="6.109375" style="125" bestFit="1" customWidth="1"/>
    <col min="4357" max="4357" width="7" style="125" bestFit="1" customWidth="1"/>
    <col min="4358" max="4360" width="7.6640625" style="125" bestFit="1" customWidth="1"/>
    <col min="4361" max="4361" width="10.33203125" style="125" customWidth="1"/>
    <col min="4362" max="4608" width="9.109375" style="125"/>
    <col min="4609" max="4609" width="27.44140625" style="125" customWidth="1"/>
    <col min="4610" max="4610" width="7.88671875" style="125" bestFit="1" customWidth="1"/>
    <col min="4611" max="4611" width="8.88671875" style="125" customWidth="1"/>
    <col min="4612" max="4612" width="6.109375" style="125" bestFit="1" customWidth="1"/>
    <col min="4613" max="4613" width="7" style="125" bestFit="1" customWidth="1"/>
    <col min="4614" max="4616" width="7.6640625" style="125" bestFit="1" customWidth="1"/>
    <col min="4617" max="4617" width="10.33203125" style="125" customWidth="1"/>
    <col min="4618" max="4864" width="9.109375" style="125"/>
    <col min="4865" max="4865" width="27.44140625" style="125" customWidth="1"/>
    <col min="4866" max="4866" width="7.88671875" style="125" bestFit="1" customWidth="1"/>
    <col min="4867" max="4867" width="8.88671875" style="125" customWidth="1"/>
    <col min="4868" max="4868" width="6.109375" style="125" bestFit="1" customWidth="1"/>
    <col min="4869" max="4869" width="7" style="125" bestFit="1" customWidth="1"/>
    <col min="4870" max="4872" width="7.6640625" style="125" bestFit="1" customWidth="1"/>
    <col min="4873" max="4873" width="10.33203125" style="125" customWidth="1"/>
    <col min="4874" max="5120" width="9.109375" style="125"/>
    <col min="5121" max="5121" width="27.44140625" style="125" customWidth="1"/>
    <col min="5122" max="5122" width="7.88671875" style="125" bestFit="1" customWidth="1"/>
    <col min="5123" max="5123" width="8.88671875" style="125" customWidth="1"/>
    <col min="5124" max="5124" width="6.109375" style="125" bestFit="1" customWidth="1"/>
    <col min="5125" max="5125" width="7" style="125" bestFit="1" customWidth="1"/>
    <col min="5126" max="5128" width="7.6640625" style="125" bestFit="1" customWidth="1"/>
    <col min="5129" max="5129" width="10.33203125" style="125" customWidth="1"/>
    <col min="5130" max="5376" width="9.109375" style="125"/>
    <col min="5377" max="5377" width="27.44140625" style="125" customWidth="1"/>
    <col min="5378" max="5378" width="7.88671875" style="125" bestFit="1" customWidth="1"/>
    <col min="5379" max="5379" width="8.88671875" style="125" customWidth="1"/>
    <col min="5380" max="5380" width="6.109375" style="125" bestFit="1" customWidth="1"/>
    <col min="5381" max="5381" width="7" style="125" bestFit="1" customWidth="1"/>
    <col min="5382" max="5384" width="7.6640625" style="125" bestFit="1" customWidth="1"/>
    <col min="5385" max="5385" width="10.33203125" style="125" customWidth="1"/>
    <col min="5386" max="5632" width="9.109375" style="125"/>
    <col min="5633" max="5633" width="27.44140625" style="125" customWidth="1"/>
    <col min="5634" max="5634" width="7.88671875" style="125" bestFit="1" customWidth="1"/>
    <col min="5635" max="5635" width="8.88671875" style="125" customWidth="1"/>
    <col min="5636" max="5636" width="6.109375" style="125" bestFit="1" customWidth="1"/>
    <col min="5637" max="5637" width="7" style="125" bestFit="1" customWidth="1"/>
    <col min="5638" max="5640" width="7.6640625" style="125" bestFit="1" customWidth="1"/>
    <col min="5641" max="5641" width="10.33203125" style="125" customWidth="1"/>
    <col min="5642" max="5888" width="9.109375" style="125"/>
    <col min="5889" max="5889" width="27.44140625" style="125" customWidth="1"/>
    <col min="5890" max="5890" width="7.88671875" style="125" bestFit="1" customWidth="1"/>
    <col min="5891" max="5891" width="8.88671875" style="125" customWidth="1"/>
    <col min="5892" max="5892" width="6.109375" style="125" bestFit="1" customWidth="1"/>
    <col min="5893" max="5893" width="7" style="125" bestFit="1" customWidth="1"/>
    <col min="5894" max="5896" width="7.6640625" style="125" bestFit="1" customWidth="1"/>
    <col min="5897" max="5897" width="10.33203125" style="125" customWidth="1"/>
    <col min="5898" max="6144" width="9.109375" style="125"/>
    <col min="6145" max="6145" width="27.44140625" style="125" customWidth="1"/>
    <col min="6146" max="6146" width="7.88671875" style="125" bestFit="1" customWidth="1"/>
    <col min="6147" max="6147" width="8.88671875" style="125" customWidth="1"/>
    <col min="6148" max="6148" width="6.109375" style="125" bestFit="1" customWidth="1"/>
    <col min="6149" max="6149" width="7" style="125" bestFit="1" customWidth="1"/>
    <col min="6150" max="6152" width="7.6640625" style="125" bestFit="1" customWidth="1"/>
    <col min="6153" max="6153" width="10.33203125" style="125" customWidth="1"/>
    <col min="6154" max="6400" width="9.109375" style="125"/>
    <col min="6401" max="6401" width="27.44140625" style="125" customWidth="1"/>
    <col min="6402" max="6402" width="7.88671875" style="125" bestFit="1" customWidth="1"/>
    <col min="6403" max="6403" width="8.88671875" style="125" customWidth="1"/>
    <col min="6404" max="6404" width="6.109375" style="125" bestFit="1" customWidth="1"/>
    <col min="6405" max="6405" width="7" style="125" bestFit="1" customWidth="1"/>
    <col min="6406" max="6408" width="7.6640625" style="125" bestFit="1" customWidth="1"/>
    <col min="6409" max="6409" width="10.33203125" style="125" customWidth="1"/>
    <col min="6410" max="6656" width="9.109375" style="125"/>
    <col min="6657" max="6657" width="27.44140625" style="125" customWidth="1"/>
    <col min="6658" max="6658" width="7.88671875" style="125" bestFit="1" customWidth="1"/>
    <col min="6659" max="6659" width="8.88671875" style="125" customWidth="1"/>
    <col min="6660" max="6660" width="6.109375" style="125" bestFit="1" customWidth="1"/>
    <col min="6661" max="6661" width="7" style="125" bestFit="1" customWidth="1"/>
    <col min="6662" max="6664" width="7.6640625" style="125" bestFit="1" customWidth="1"/>
    <col min="6665" max="6665" width="10.33203125" style="125" customWidth="1"/>
    <col min="6666" max="6912" width="9.109375" style="125"/>
    <col min="6913" max="6913" width="27.44140625" style="125" customWidth="1"/>
    <col min="6914" max="6914" width="7.88671875" style="125" bestFit="1" customWidth="1"/>
    <col min="6915" max="6915" width="8.88671875" style="125" customWidth="1"/>
    <col min="6916" max="6916" width="6.109375" style="125" bestFit="1" customWidth="1"/>
    <col min="6917" max="6917" width="7" style="125" bestFit="1" customWidth="1"/>
    <col min="6918" max="6920" width="7.6640625" style="125" bestFit="1" customWidth="1"/>
    <col min="6921" max="6921" width="10.33203125" style="125" customWidth="1"/>
    <col min="6922" max="7168" width="9.109375" style="125"/>
    <col min="7169" max="7169" width="27.44140625" style="125" customWidth="1"/>
    <col min="7170" max="7170" width="7.88671875" style="125" bestFit="1" customWidth="1"/>
    <col min="7171" max="7171" width="8.88671875" style="125" customWidth="1"/>
    <col min="7172" max="7172" width="6.109375" style="125" bestFit="1" customWidth="1"/>
    <col min="7173" max="7173" width="7" style="125" bestFit="1" customWidth="1"/>
    <col min="7174" max="7176" width="7.6640625" style="125" bestFit="1" customWidth="1"/>
    <col min="7177" max="7177" width="10.33203125" style="125" customWidth="1"/>
    <col min="7178" max="7424" width="9.109375" style="125"/>
    <col min="7425" max="7425" width="27.44140625" style="125" customWidth="1"/>
    <col min="7426" max="7426" width="7.88671875" style="125" bestFit="1" customWidth="1"/>
    <col min="7427" max="7427" width="8.88671875" style="125" customWidth="1"/>
    <col min="7428" max="7428" width="6.109375" style="125" bestFit="1" customWidth="1"/>
    <col min="7429" max="7429" width="7" style="125" bestFit="1" customWidth="1"/>
    <col min="7430" max="7432" width="7.6640625" style="125" bestFit="1" customWidth="1"/>
    <col min="7433" max="7433" width="10.33203125" style="125" customWidth="1"/>
    <col min="7434" max="7680" width="9.109375" style="125"/>
    <col min="7681" max="7681" width="27.44140625" style="125" customWidth="1"/>
    <col min="7682" max="7682" width="7.88671875" style="125" bestFit="1" customWidth="1"/>
    <col min="7683" max="7683" width="8.88671875" style="125" customWidth="1"/>
    <col min="7684" max="7684" width="6.109375" style="125" bestFit="1" customWidth="1"/>
    <col min="7685" max="7685" width="7" style="125" bestFit="1" customWidth="1"/>
    <col min="7686" max="7688" width="7.6640625" style="125" bestFit="1" customWidth="1"/>
    <col min="7689" max="7689" width="10.33203125" style="125" customWidth="1"/>
    <col min="7690" max="7936" width="9.109375" style="125"/>
    <col min="7937" max="7937" width="27.44140625" style="125" customWidth="1"/>
    <col min="7938" max="7938" width="7.88671875" style="125" bestFit="1" customWidth="1"/>
    <col min="7939" max="7939" width="8.88671875" style="125" customWidth="1"/>
    <col min="7940" max="7940" width="6.109375" style="125" bestFit="1" customWidth="1"/>
    <col min="7941" max="7941" width="7" style="125" bestFit="1" customWidth="1"/>
    <col min="7942" max="7944" width="7.6640625" style="125" bestFit="1" customWidth="1"/>
    <col min="7945" max="7945" width="10.33203125" style="125" customWidth="1"/>
    <col min="7946" max="8192" width="9.109375" style="125"/>
    <col min="8193" max="8193" width="27.44140625" style="125" customWidth="1"/>
    <col min="8194" max="8194" width="7.88671875" style="125" bestFit="1" customWidth="1"/>
    <col min="8195" max="8195" width="8.88671875" style="125" customWidth="1"/>
    <col min="8196" max="8196" width="6.109375" style="125" bestFit="1" customWidth="1"/>
    <col min="8197" max="8197" width="7" style="125" bestFit="1" customWidth="1"/>
    <col min="8198" max="8200" width="7.6640625" style="125" bestFit="1" customWidth="1"/>
    <col min="8201" max="8201" width="10.33203125" style="125" customWidth="1"/>
    <col min="8202" max="8448" width="9.109375" style="125"/>
    <col min="8449" max="8449" width="27.44140625" style="125" customWidth="1"/>
    <col min="8450" max="8450" width="7.88671875" style="125" bestFit="1" customWidth="1"/>
    <col min="8451" max="8451" width="8.88671875" style="125" customWidth="1"/>
    <col min="8452" max="8452" width="6.109375" style="125" bestFit="1" customWidth="1"/>
    <col min="8453" max="8453" width="7" style="125" bestFit="1" customWidth="1"/>
    <col min="8454" max="8456" width="7.6640625" style="125" bestFit="1" customWidth="1"/>
    <col min="8457" max="8457" width="10.33203125" style="125" customWidth="1"/>
    <col min="8458" max="8704" width="9.109375" style="125"/>
    <col min="8705" max="8705" width="27.44140625" style="125" customWidth="1"/>
    <col min="8706" max="8706" width="7.88671875" style="125" bestFit="1" customWidth="1"/>
    <col min="8707" max="8707" width="8.88671875" style="125" customWidth="1"/>
    <col min="8708" max="8708" width="6.109375" style="125" bestFit="1" customWidth="1"/>
    <col min="8709" max="8709" width="7" style="125" bestFit="1" customWidth="1"/>
    <col min="8710" max="8712" width="7.6640625" style="125" bestFit="1" customWidth="1"/>
    <col min="8713" max="8713" width="10.33203125" style="125" customWidth="1"/>
    <col min="8714" max="8960" width="9.109375" style="125"/>
    <col min="8961" max="8961" width="27.44140625" style="125" customWidth="1"/>
    <col min="8962" max="8962" width="7.88671875" style="125" bestFit="1" customWidth="1"/>
    <col min="8963" max="8963" width="8.88671875" style="125" customWidth="1"/>
    <col min="8964" max="8964" width="6.109375" style="125" bestFit="1" customWidth="1"/>
    <col min="8965" max="8965" width="7" style="125" bestFit="1" customWidth="1"/>
    <col min="8966" max="8968" width="7.6640625" style="125" bestFit="1" customWidth="1"/>
    <col min="8969" max="8969" width="10.33203125" style="125" customWidth="1"/>
    <col min="8970" max="9216" width="9.109375" style="125"/>
    <col min="9217" max="9217" width="27.44140625" style="125" customWidth="1"/>
    <col min="9218" max="9218" width="7.88671875" style="125" bestFit="1" customWidth="1"/>
    <col min="9219" max="9219" width="8.88671875" style="125" customWidth="1"/>
    <col min="9220" max="9220" width="6.109375" style="125" bestFit="1" customWidth="1"/>
    <col min="9221" max="9221" width="7" style="125" bestFit="1" customWidth="1"/>
    <col min="9222" max="9224" width="7.6640625" style="125" bestFit="1" customWidth="1"/>
    <col min="9225" max="9225" width="10.33203125" style="125" customWidth="1"/>
    <col min="9226" max="9472" width="9.109375" style="125"/>
    <col min="9473" max="9473" width="27.44140625" style="125" customWidth="1"/>
    <col min="9474" max="9474" width="7.88671875" style="125" bestFit="1" customWidth="1"/>
    <col min="9475" max="9475" width="8.88671875" style="125" customWidth="1"/>
    <col min="9476" max="9476" width="6.109375" style="125" bestFit="1" customWidth="1"/>
    <col min="9477" max="9477" width="7" style="125" bestFit="1" customWidth="1"/>
    <col min="9478" max="9480" width="7.6640625" style="125" bestFit="1" customWidth="1"/>
    <col min="9481" max="9481" width="10.33203125" style="125" customWidth="1"/>
    <col min="9482" max="9728" width="9.109375" style="125"/>
    <col min="9729" max="9729" width="27.44140625" style="125" customWidth="1"/>
    <col min="9730" max="9730" width="7.88671875" style="125" bestFit="1" customWidth="1"/>
    <col min="9731" max="9731" width="8.88671875" style="125" customWidth="1"/>
    <col min="9732" max="9732" width="6.109375" style="125" bestFit="1" customWidth="1"/>
    <col min="9733" max="9733" width="7" style="125" bestFit="1" customWidth="1"/>
    <col min="9734" max="9736" width="7.6640625" style="125" bestFit="1" customWidth="1"/>
    <col min="9737" max="9737" width="10.33203125" style="125" customWidth="1"/>
    <col min="9738" max="9984" width="9.109375" style="125"/>
    <col min="9985" max="9985" width="27.44140625" style="125" customWidth="1"/>
    <col min="9986" max="9986" width="7.88671875" style="125" bestFit="1" customWidth="1"/>
    <col min="9987" max="9987" width="8.88671875" style="125" customWidth="1"/>
    <col min="9988" max="9988" width="6.109375" style="125" bestFit="1" customWidth="1"/>
    <col min="9989" max="9989" width="7" style="125" bestFit="1" customWidth="1"/>
    <col min="9990" max="9992" width="7.6640625" style="125" bestFit="1" customWidth="1"/>
    <col min="9993" max="9993" width="10.33203125" style="125" customWidth="1"/>
    <col min="9994" max="10240" width="9.109375" style="125"/>
    <col min="10241" max="10241" width="27.44140625" style="125" customWidth="1"/>
    <col min="10242" max="10242" width="7.88671875" style="125" bestFit="1" customWidth="1"/>
    <col min="10243" max="10243" width="8.88671875" style="125" customWidth="1"/>
    <col min="10244" max="10244" width="6.109375" style="125" bestFit="1" customWidth="1"/>
    <col min="10245" max="10245" width="7" style="125" bestFit="1" customWidth="1"/>
    <col min="10246" max="10248" width="7.6640625" style="125" bestFit="1" customWidth="1"/>
    <col min="10249" max="10249" width="10.33203125" style="125" customWidth="1"/>
    <col min="10250" max="10496" width="9.109375" style="125"/>
    <col min="10497" max="10497" width="27.44140625" style="125" customWidth="1"/>
    <col min="10498" max="10498" width="7.88671875" style="125" bestFit="1" customWidth="1"/>
    <col min="10499" max="10499" width="8.88671875" style="125" customWidth="1"/>
    <col min="10500" max="10500" width="6.109375" style="125" bestFit="1" customWidth="1"/>
    <col min="10501" max="10501" width="7" style="125" bestFit="1" customWidth="1"/>
    <col min="10502" max="10504" width="7.6640625" style="125" bestFit="1" customWidth="1"/>
    <col min="10505" max="10505" width="10.33203125" style="125" customWidth="1"/>
    <col min="10506" max="10752" width="9.109375" style="125"/>
    <col min="10753" max="10753" width="27.44140625" style="125" customWidth="1"/>
    <col min="10754" max="10754" width="7.88671875" style="125" bestFit="1" customWidth="1"/>
    <col min="10755" max="10755" width="8.88671875" style="125" customWidth="1"/>
    <col min="10756" max="10756" width="6.109375" style="125" bestFit="1" customWidth="1"/>
    <col min="10757" max="10757" width="7" style="125" bestFit="1" customWidth="1"/>
    <col min="10758" max="10760" width="7.6640625" style="125" bestFit="1" customWidth="1"/>
    <col min="10761" max="10761" width="10.33203125" style="125" customWidth="1"/>
    <col min="10762" max="11008" width="9.109375" style="125"/>
    <col min="11009" max="11009" width="27.44140625" style="125" customWidth="1"/>
    <col min="11010" max="11010" width="7.88671875" style="125" bestFit="1" customWidth="1"/>
    <col min="11011" max="11011" width="8.88671875" style="125" customWidth="1"/>
    <col min="11012" max="11012" width="6.109375" style="125" bestFit="1" customWidth="1"/>
    <col min="11013" max="11013" width="7" style="125" bestFit="1" customWidth="1"/>
    <col min="11014" max="11016" width="7.6640625" style="125" bestFit="1" customWidth="1"/>
    <col min="11017" max="11017" width="10.33203125" style="125" customWidth="1"/>
    <col min="11018" max="11264" width="9.109375" style="125"/>
    <col min="11265" max="11265" width="27.44140625" style="125" customWidth="1"/>
    <col min="11266" max="11266" width="7.88671875" style="125" bestFit="1" customWidth="1"/>
    <col min="11267" max="11267" width="8.88671875" style="125" customWidth="1"/>
    <col min="11268" max="11268" width="6.109375" style="125" bestFit="1" customWidth="1"/>
    <col min="11269" max="11269" width="7" style="125" bestFit="1" customWidth="1"/>
    <col min="11270" max="11272" width="7.6640625" style="125" bestFit="1" customWidth="1"/>
    <col min="11273" max="11273" width="10.33203125" style="125" customWidth="1"/>
    <col min="11274" max="11520" width="9.109375" style="125"/>
    <col min="11521" max="11521" width="27.44140625" style="125" customWidth="1"/>
    <col min="11522" max="11522" width="7.88671875" style="125" bestFit="1" customWidth="1"/>
    <col min="11523" max="11523" width="8.88671875" style="125" customWidth="1"/>
    <col min="11524" max="11524" width="6.109375" style="125" bestFit="1" customWidth="1"/>
    <col min="11525" max="11525" width="7" style="125" bestFit="1" customWidth="1"/>
    <col min="11526" max="11528" width="7.6640625" style="125" bestFit="1" customWidth="1"/>
    <col min="11529" max="11529" width="10.33203125" style="125" customWidth="1"/>
    <col min="11530" max="11776" width="9.109375" style="125"/>
    <col min="11777" max="11777" width="27.44140625" style="125" customWidth="1"/>
    <col min="11778" max="11778" width="7.88671875" style="125" bestFit="1" customWidth="1"/>
    <col min="11779" max="11779" width="8.88671875" style="125" customWidth="1"/>
    <col min="11780" max="11780" width="6.109375" style="125" bestFit="1" customWidth="1"/>
    <col min="11781" max="11781" width="7" style="125" bestFit="1" customWidth="1"/>
    <col min="11782" max="11784" width="7.6640625" style="125" bestFit="1" customWidth="1"/>
    <col min="11785" max="11785" width="10.33203125" style="125" customWidth="1"/>
    <col min="11786" max="12032" width="9.109375" style="125"/>
    <col min="12033" max="12033" width="27.44140625" style="125" customWidth="1"/>
    <col min="12034" max="12034" width="7.88671875" style="125" bestFit="1" customWidth="1"/>
    <col min="12035" max="12035" width="8.88671875" style="125" customWidth="1"/>
    <col min="12036" max="12036" width="6.109375" style="125" bestFit="1" customWidth="1"/>
    <col min="12037" max="12037" width="7" style="125" bestFit="1" customWidth="1"/>
    <col min="12038" max="12040" width="7.6640625" style="125" bestFit="1" customWidth="1"/>
    <col min="12041" max="12041" width="10.33203125" style="125" customWidth="1"/>
    <col min="12042" max="12288" width="9.109375" style="125"/>
    <col min="12289" max="12289" width="27.44140625" style="125" customWidth="1"/>
    <col min="12290" max="12290" width="7.88671875" style="125" bestFit="1" customWidth="1"/>
    <col min="12291" max="12291" width="8.88671875" style="125" customWidth="1"/>
    <col min="12292" max="12292" width="6.109375" style="125" bestFit="1" customWidth="1"/>
    <col min="12293" max="12293" width="7" style="125" bestFit="1" customWidth="1"/>
    <col min="12294" max="12296" width="7.6640625" style="125" bestFit="1" customWidth="1"/>
    <col min="12297" max="12297" width="10.33203125" style="125" customWidth="1"/>
    <col min="12298" max="12544" width="9.109375" style="125"/>
    <col min="12545" max="12545" width="27.44140625" style="125" customWidth="1"/>
    <col min="12546" max="12546" width="7.88671875" style="125" bestFit="1" customWidth="1"/>
    <col min="12547" max="12547" width="8.88671875" style="125" customWidth="1"/>
    <col min="12548" max="12548" width="6.109375" style="125" bestFit="1" customWidth="1"/>
    <col min="12549" max="12549" width="7" style="125" bestFit="1" customWidth="1"/>
    <col min="12550" max="12552" width="7.6640625" style="125" bestFit="1" customWidth="1"/>
    <col min="12553" max="12553" width="10.33203125" style="125" customWidth="1"/>
    <col min="12554" max="12800" width="9.109375" style="125"/>
    <col min="12801" max="12801" width="27.44140625" style="125" customWidth="1"/>
    <col min="12802" max="12802" width="7.88671875" style="125" bestFit="1" customWidth="1"/>
    <col min="12803" max="12803" width="8.88671875" style="125" customWidth="1"/>
    <col min="12804" max="12804" width="6.109375" style="125" bestFit="1" customWidth="1"/>
    <col min="12805" max="12805" width="7" style="125" bestFit="1" customWidth="1"/>
    <col min="12806" max="12808" width="7.6640625" style="125" bestFit="1" customWidth="1"/>
    <col min="12809" max="12809" width="10.33203125" style="125" customWidth="1"/>
    <col min="12810" max="13056" width="9.109375" style="125"/>
    <col min="13057" max="13057" width="27.44140625" style="125" customWidth="1"/>
    <col min="13058" max="13058" width="7.88671875" style="125" bestFit="1" customWidth="1"/>
    <col min="13059" max="13059" width="8.88671875" style="125" customWidth="1"/>
    <col min="13060" max="13060" width="6.109375" style="125" bestFit="1" customWidth="1"/>
    <col min="13061" max="13061" width="7" style="125" bestFit="1" customWidth="1"/>
    <col min="13062" max="13064" width="7.6640625" style="125" bestFit="1" customWidth="1"/>
    <col min="13065" max="13065" width="10.33203125" style="125" customWidth="1"/>
    <col min="13066" max="13312" width="9.109375" style="125"/>
    <col min="13313" max="13313" width="27.44140625" style="125" customWidth="1"/>
    <col min="13314" max="13314" width="7.88671875" style="125" bestFit="1" customWidth="1"/>
    <col min="13315" max="13315" width="8.88671875" style="125" customWidth="1"/>
    <col min="13316" max="13316" width="6.109375" style="125" bestFit="1" customWidth="1"/>
    <col min="13317" max="13317" width="7" style="125" bestFit="1" customWidth="1"/>
    <col min="13318" max="13320" width="7.6640625" style="125" bestFit="1" customWidth="1"/>
    <col min="13321" max="13321" width="10.33203125" style="125" customWidth="1"/>
    <col min="13322" max="13568" width="9.109375" style="125"/>
    <col min="13569" max="13569" width="27.44140625" style="125" customWidth="1"/>
    <col min="13570" max="13570" width="7.88671875" style="125" bestFit="1" customWidth="1"/>
    <col min="13571" max="13571" width="8.88671875" style="125" customWidth="1"/>
    <col min="13572" max="13572" width="6.109375" style="125" bestFit="1" customWidth="1"/>
    <col min="13573" max="13573" width="7" style="125" bestFit="1" customWidth="1"/>
    <col min="13574" max="13576" width="7.6640625" style="125" bestFit="1" customWidth="1"/>
    <col min="13577" max="13577" width="10.33203125" style="125" customWidth="1"/>
    <col min="13578" max="13824" width="9.109375" style="125"/>
    <col min="13825" max="13825" width="27.44140625" style="125" customWidth="1"/>
    <col min="13826" max="13826" width="7.88671875" style="125" bestFit="1" customWidth="1"/>
    <col min="13827" max="13827" width="8.88671875" style="125" customWidth="1"/>
    <col min="13828" max="13828" width="6.109375" style="125" bestFit="1" customWidth="1"/>
    <col min="13829" max="13829" width="7" style="125" bestFit="1" customWidth="1"/>
    <col min="13830" max="13832" width="7.6640625" style="125" bestFit="1" customWidth="1"/>
    <col min="13833" max="13833" width="10.33203125" style="125" customWidth="1"/>
    <col min="13834" max="14080" width="9.109375" style="125"/>
    <col min="14081" max="14081" width="27.44140625" style="125" customWidth="1"/>
    <col min="14082" max="14082" width="7.88671875" style="125" bestFit="1" customWidth="1"/>
    <col min="14083" max="14083" width="8.88671875" style="125" customWidth="1"/>
    <col min="14084" max="14084" width="6.109375" style="125" bestFit="1" customWidth="1"/>
    <col min="14085" max="14085" width="7" style="125" bestFit="1" customWidth="1"/>
    <col min="14086" max="14088" width="7.6640625" style="125" bestFit="1" customWidth="1"/>
    <col min="14089" max="14089" width="10.33203125" style="125" customWidth="1"/>
    <col min="14090" max="14336" width="9.109375" style="125"/>
    <col min="14337" max="14337" width="27.44140625" style="125" customWidth="1"/>
    <col min="14338" max="14338" width="7.88671875" style="125" bestFit="1" customWidth="1"/>
    <col min="14339" max="14339" width="8.88671875" style="125" customWidth="1"/>
    <col min="14340" max="14340" width="6.109375" style="125" bestFit="1" customWidth="1"/>
    <col min="14341" max="14341" width="7" style="125" bestFit="1" customWidth="1"/>
    <col min="14342" max="14344" width="7.6640625" style="125" bestFit="1" customWidth="1"/>
    <col min="14345" max="14345" width="10.33203125" style="125" customWidth="1"/>
    <col min="14346" max="14592" width="9.109375" style="125"/>
    <col min="14593" max="14593" width="27.44140625" style="125" customWidth="1"/>
    <col min="14594" max="14594" width="7.88671875" style="125" bestFit="1" customWidth="1"/>
    <col min="14595" max="14595" width="8.88671875" style="125" customWidth="1"/>
    <col min="14596" max="14596" width="6.109375" style="125" bestFit="1" customWidth="1"/>
    <col min="14597" max="14597" width="7" style="125" bestFit="1" customWidth="1"/>
    <col min="14598" max="14600" width="7.6640625" style="125" bestFit="1" customWidth="1"/>
    <col min="14601" max="14601" width="10.33203125" style="125" customWidth="1"/>
    <col min="14602" max="14848" width="9.109375" style="125"/>
    <col min="14849" max="14849" width="27.44140625" style="125" customWidth="1"/>
    <col min="14850" max="14850" width="7.88671875" style="125" bestFit="1" customWidth="1"/>
    <col min="14851" max="14851" width="8.88671875" style="125" customWidth="1"/>
    <col min="14852" max="14852" width="6.109375" style="125" bestFit="1" customWidth="1"/>
    <col min="14853" max="14853" width="7" style="125" bestFit="1" customWidth="1"/>
    <col min="14854" max="14856" width="7.6640625" style="125" bestFit="1" customWidth="1"/>
    <col min="14857" max="14857" width="10.33203125" style="125" customWidth="1"/>
    <col min="14858" max="15104" width="9.109375" style="125"/>
    <col min="15105" max="15105" width="27.44140625" style="125" customWidth="1"/>
    <col min="15106" max="15106" width="7.88671875" style="125" bestFit="1" customWidth="1"/>
    <col min="15107" max="15107" width="8.88671875" style="125" customWidth="1"/>
    <col min="15108" max="15108" width="6.109375" style="125" bestFit="1" customWidth="1"/>
    <col min="15109" max="15109" width="7" style="125" bestFit="1" customWidth="1"/>
    <col min="15110" max="15112" width="7.6640625" style="125" bestFit="1" customWidth="1"/>
    <col min="15113" max="15113" width="10.33203125" style="125" customWidth="1"/>
    <col min="15114" max="15360" width="9.109375" style="125"/>
    <col min="15361" max="15361" width="27.44140625" style="125" customWidth="1"/>
    <col min="15362" max="15362" width="7.88671875" style="125" bestFit="1" customWidth="1"/>
    <col min="15363" max="15363" width="8.88671875" style="125" customWidth="1"/>
    <col min="15364" max="15364" width="6.109375" style="125" bestFit="1" customWidth="1"/>
    <col min="15365" max="15365" width="7" style="125" bestFit="1" customWidth="1"/>
    <col min="15366" max="15368" width="7.6640625" style="125" bestFit="1" customWidth="1"/>
    <col min="15369" max="15369" width="10.33203125" style="125" customWidth="1"/>
    <col min="15370" max="15616" width="9.109375" style="125"/>
    <col min="15617" max="15617" width="27.44140625" style="125" customWidth="1"/>
    <col min="15618" max="15618" width="7.88671875" style="125" bestFit="1" customWidth="1"/>
    <col min="15619" max="15619" width="8.88671875" style="125" customWidth="1"/>
    <col min="15620" max="15620" width="6.109375" style="125" bestFit="1" customWidth="1"/>
    <col min="15621" max="15621" width="7" style="125" bestFit="1" customWidth="1"/>
    <col min="15622" max="15624" width="7.6640625" style="125" bestFit="1" customWidth="1"/>
    <col min="15625" max="15625" width="10.33203125" style="125" customWidth="1"/>
    <col min="15626" max="15872" width="9.109375" style="125"/>
    <col min="15873" max="15873" width="27.44140625" style="125" customWidth="1"/>
    <col min="15874" max="15874" width="7.88671875" style="125" bestFit="1" customWidth="1"/>
    <col min="15875" max="15875" width="8.88671875" style="125" customWidth="1"/>
    <col min="15876" max="15876" width="6.109375" style="125" bestFit="1" customWidth="1"/>
    <col min="15877" max="15877" width="7" style="125" bestFit="1" customWidth="1"/>
    <col min="15878" max="15880" width="7.6640625" style="125" bestFit="1" customWidth="1"/>
    <col min="15881" max="15881" width="10.33203125" style="125" customWidth="1"/>
    <col min="15882" max="16128" width="9.109375" style="125"/>
    <col min="16129" max="16129" width="27.44140625" style="125" customWidth="1"/>
    <col min="16130" max="16130" width="7.88671875" style="125" bestFit="1" customWidth="1"/>
    <col min="16131" max="16131" width="8.88671875" style="125" customWidth="1"/>
    <col min="16132" max="16132" width="6.109375" style="125" bestFit="1" customWidth="1"/>
    <col min="16133" max="16133" width="7" style="125" bestFit="1" customWidth="1"/>
    <col min="16134" max="16136" width="7.6640625" style="125" bestFit="1" customWidth="1"/>
    <col min="16137" max="16137" width="10.33203125" style="125" customWidth="1"/>
    <col min="16138" max="16384" width="9.109375" style="125"/>
  </cols>
  <sheetData>
    <row r="1" spans="1:9" ht="91.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41.25" customHeight="1" thickBot="1">
      <c r="A2" s="126" t="s">
        <v>342</v>
      </c>
      <c r="B2" s="127" t="s">
        <v>282</v>
      </c>
      <c r="C2" s="426" t="s">
        <v>291</v>
      </c>
      <c r="D2" s="426"/>
      <c r="E2" s="426"/>
      <c r="F2" s="426"/>
      <c r="G2" s="426"/>
      <c r="H2" s="426"/>
      <c r="I2" s="427"/>
    </row>
    <row r="3" spans="1:9" ht="12.75" customHeight="1">
      <c r="A3" s="428"/>
      <c r="B3" s="429"/>
      <c r="C3" s="429"/>
      <c r="D3" s="429"/>
      <c r="E3" s="429"/>
      <c r="F3" s="429"/>
      <c r="G3" s="429"/>
      <c r="H3" s="429"/>
      <c r="I3" s="430"/>
    </row>
    <row r="4" spans="1:9" ht="13.8">
      <c r="A4" s="128" t="s">
        <v>298</v>
      </c>
      <c r="B4" s="129" t="s">
        <v>299</v>
      </c>
      <c r="C4" s="130" t="s">
        <v>300</v>
      </c>
      <c r="D4" s="131" t="s">
        <v>301</v>
      </c>
      <c r="E4" s="132" t="s">
        <v>302</v>
      </c>
      <c r="F4" s="132" t="s">
        <v>303</v>
      </c>
      <c r="G4" s="133" t="s">
        <v>304</v>
      </c>
      <c r="H4" s="132" t="s">
        <v>305</v>
      </c>
      <c r="I4" s="134" t="s">
        <v>306</v>
      </c>
    </row>
    <row r="5" spans="1:9">
      <c r="A5" s="135" t="s">
        <v>307</v>
      </c>
      <c r="B5" s="136"/>
      <c r="C5" s="137"/>
      <c r="D5" s="138"/>
      <c r="E5" s="139"/>
      <c r="F5" s="139"/>
      <c r="G5" s="139"/>
      <c r="H5" s="139"/>
      <c r="I5" s="140"/>
    </row>
    <row r="6" spans="1:9">
      <c r="A6" s="141" t="s">
        <v>310</v>
      </c>
      <c r="B6" s="142" t="s">
        <v>309</v>
      </c>
      <c r="C6" s="143">
        <v>2436</v>
      </c>
      <c r="D6" s="144">
        <v>0.41</v>
      </c>
      <c r="E6" s="145">
        <v>1</v>
      </c>
      <c r="F6" s="145">
        <v>13.74</v>
      </c>
      <c r="G6" s="146">
        <v>0</v>
      </c>
      <c r="H6" s="145">
        <f>F6</f>
        <v>13.74</v>
      </c>
      <c r="I6" s="147">
        <f>H6*D6</f>
        <v>5.6334</v>
      </c>
    </row>
    <row r="7" spans="1:9">
      <c r="A7" s="148" t="s">
        <v>311</v>
      </c>
      <c r="B7" s="149"/>
      <c r="C7" s="150"/>
      <c r="D7" s="151"/>
      <c r="E7" s="152"/>
      <c r="F7" s="152"/>
      <c r="G7" s="153"/>
      <c r="H7" s="152"/>
      <c r="I7" s="154">
        <f>SUM(I6:I6)</f>
        <v>5.6334</v>
      </c>
    </row>
    <row r="8" spans="1:9">
      <c r="A8" s="155"/>
      <c r="B8" s="156"/>
      <c r="C8" s="157"/>
      <c r="D8" s="158"/>
      <c r="E8" s="159"/>
      <c r="F8" s="159"/>
      <c r="G8" s="160"/>
      <c r="H8" s="159"/>
      <c r="I8" s="161"/>
    </row>
    <row r="9" spans="1:9" ht="13.8">
      <c r="A9" s="162" t="s">
        <v>312</v>
      </c>
      <c r="B9" s="163"/>
      <c r="C9" s="164"/>
      <c r="D9" s="165"/>
      <c r="E9" s="166"/>
      <c r="F9" s="166"/>
      <c r="G9" s="167"/>
      <c r="H9" s="166"/>
      <c r="I9" s="168"/>
    </row>
    <row r="10" spans="1:9" ht="24">
      <c r="A10" s="169" t="s">
        <v>291</v>
      </c>
      <c r="B10" s="170" t="s">
        <v>19</v>
      </c>
      <c r="C10" s="175" t="s">
        <v>297</v>
      </c>
      <c r="D10" s="171">
        <v>1</v>
      </c>
      <c r="E10" s="171">
        <v>1</v>
      </c>
      <c r="F10" s="171">
        <v>1199.43</v>
      </c>
      <c r="G10" s="172">
        <v>0</v>
      </c>
      <c r="H10" s="173">
        <f>F10</f>
        <v>1199.43</v>
      </c>
      <c r="I10" s="174">
        <f>H10*D10</f>
        <v>1199.43</v>
      </c>
    </row>
    <row r="11" spans="1:9">
      <c r="A11" s="177" t="s">
        <v>317</v>
      </c>
      <c r="B11" s="178"/>
      <c r="C11" s="179"/>
      <c r="D11" s="180"/>
      <c r="E11" s="181"/>
      <c r="F11" s="181"/>
      <c r="G11" s="182"/>
      <c r="H11" s="181"/>
      <c r="I11" s="183">
        <f>SUM(I10:I10)</f>
        <v>1199.43</v>
      </c>
    </row>
    <row r="12" spans="1:9">
      <c r="A12" s="184"/>
      <c r="B12" s="185"/>
      <c r="C12" s="186"/>
      <c r="D12" s="187"/>
      <c r="E12" s="188"/>
      <c r="F12" s="188"/>
      <c r="G12" s="189"/>
      <c r="H12" s="188"/>
      <c r="I12" s="190"/>
    </row>
    <row r="13" spans="1:9" ht="13.8">
      <c r="A13" s="128" t="s">
        <v>318</v>
      </c>
      <c r="B13" s="191"/>
      <c r="C13" s="192"/>
      <c r="D13" s="131"/>
      <c r="E13" s="132"/>
      <c r="F13" s="132"/>
      <c r="G13" s="133"/>
      <c r="H13" s="132" t="s">
        <v>319</v>
      </c>
      <c r="I13" s="134" t="s">
        <v>320</v>
      </c>
    </row>
    <row r="14" spans="1:9">
      <c r="A14" s="193" t="s">
        <v>321</v>
      </c>
      <c r="B14" s="194"/>
      <c r="C14" s="195"/>
      <c r="D14" s="196"/>
      <c r="E14" s="197"/>
      <c r="F14" s="197"/>
      <c r="G14" s="198"/>
      <c r="H14" s="197"/>
      <c r="I14" s="199"/>
    </row>
    <row r="15" spans="1:9">
      <c r="A15" s="200" t="s">
        <v>322</v>
      </c>
      <c r="B15" s="201"/>
      <c r="C15" s="195"/>
      <c r="D15" s="196"/>
      <c r="E15" s="197"/>
      <c r="F15" s="197"/>
      <c r="G15" s="198"/>
      <c r="H15" s="173">
        <v>90.43</v>
      </c>
      <c r="I15" s="199">
        <f>I7</f>
        <v>5.6334</v>
      </c>
    </row>
    <row r="16" spans="1:9">
      <c r="A16" s="200" t="s">
        <v>323</v>
      </c>
      <c r="B16" s="201"/>
      <c r="C16" s="195"/>
      <c r="D16" s="196"/>
      <c r="E16" s="197"/>
      <c r="F16" s="197"/>
      <c r="G16" s="198"/>
      <c r="H16" s="197"/>
      <c r="I16" s="199">
        <f>I11</f>
        <v>1199.43</v>
      </c>
    </row>
    <row r="17" spans="1:9">
      <c r="A17" s="200" t="s">
        <v>324</v>
      </c>
      <c r="B17" s="201"/>
      <c r="C17" s="195"/>
      <c r="D17" s="196"/>
      <c r="E17" s="197"/>
      <c r="F17" s="197"/>
      <c r="G17" s="198"/>
      <c r="H17" s="197"/>
      <c r="I17" s="199">
        <v>0</v>
      </c>
    </row>
    <row r="18" spans="1:9">
      <c r="A18" s="200" t="s">
        <v>325</v>
      </c>
      <c r="B18" s="201"/>
      <c r="C18" s="195"/>
      <c r="D18" s="196"/>
      <c r="E18" s="197"/>
      <c r="F18" s="197"/>
      <c r="G18" s="198"/>
      <c r="H18" s="197"/>
      <c r="I18" s="199">
        <v>1</v>
      </c>
    </row>
    <row r="19" spans="1:9">
      <c r="A19" s="200" t="s">
        <v>326</v>
      </c>
      <c r="B19" s="201"/>
      <c r="C19" s="195"/>
      <c r="D19" s="196"/>
      <c r="E19" s="197"/>
      <c r="F19" s="197"/>
      <c r="G19" s="198"/>
      <c r="H19" s="197"/>
      <c r="I19" s="199">
        <f>I15+I17</f>
        <v>5.6334</v>
      </c>
    </row>
    <row r="20" spans="1:9">
      <c r="A20" s="431" t="s">
        <v>327</v>
      </c>
      <c r="B20" s="432"/>
      <c r="C20" s="195"/>
      <c r="D20" s="196"/>
      <c r="E20" s="197"/>
      <c r="F20" s="197"/>
      <c r="G20" s="198"/>
      <c r="H20" s="197"/>
      <c r="I20" s="199">
        <f>SUM(I15+I17)/I18</f>
        <v>5.6334</v>
      </c>
    </row>
    <row r="21" spans="1:9">
      <c r="A21" s="200" t="s">
        <v>328</v>
      </c>
      <c r="B21" s="201"/>
      <c r="C21" s="195"/>
      <c r="D21" s="196"/>
      <c r="E21" s="197"/>
      <c r="F21" s="197"/>
      <c r="G21" s="198"/>
      <c r="H21" s="197"/>
      <c r="I21" s="199">
        <f>I20+I16</f>
        <v>1205.0634</v>
      </c>
    </row>
    <row r="22" spans="1:9">
      <c r="A22" s="204" t="s">
        <v>329</v>
      </c>
      <c r="B22" s="205"/>
      <c r="C22" s="137"/>
      <c r="D22" s="206"/>
      <c r="E22" s="207"/>
      <c r="F22" s="207"/>
      <c r="G22" s="139"/>
      <c r="H22" s="206"/>
      <c r="I22" s="208"/>
    </row>
    <row r="23" spans="1:9" ht="13.8" thickBot="1">
      <c r="A23" s="209" t="s">
        <v>330</v>
      </c>
      <c r="B23" s="210"/>
      <c r="C23" s="211"/>
      <c r="D23" s="212"/>
      <c r="E23" s="213"/>
      <c r="F23" s="213"/>
      <c r="G23" s="214"/>
      <c r="H23" s="213"/>
      <c r="I23" s="215">
        <f>I22+I21</f>
        <v>1205.0634</v>
      </c>
    </row>
  </sheetData>
  <mergeCells count="5">
    <mergeCell ref="B1:F1"/>
    <mergeCell ref="G1:I1"/>
    <mergeCell ref="C2:I2"/>
    <mergeCell ref="A3:I3"/>
    <mergeCell ref="A20:B20"/>
  </mergeCells>
  <printOptions horizontalCentered="1"/>
  <pageMargins left="0.70866141732283472" right="0.51181102362204722" top="0.39370078740157483" bottom="0.47244094488188981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opLeftCell="A4" workbookViewId="0">
      <selection activeCell="S9" sqref="S9"/>
    </sheetView>
  </sheetViews>
  <sheetFormatPr defaultRowHeight="13.2"/>
  <cols>
    <col min="1" max="1" width="27.44140625" style="125" customWidth="1"/>
    <col min="2" max="2" width="7.88671875" style="125" bestFit="1" customWidth="1"/>
    <col min="3" max="3" width="8.88671875" style="125" customWidth="1"/>
    <col min="4" max="4" width="6.109375" style="125" bestFit="1" customWidth="1"/>
    <col min="5" max="5" width="7" style="125" bestFit="1" customWidth="1"/>
    <col min="6" max="8" width="7.6640625" style="125" bestFit="1" customWidth="1"/>
    <col min="9" max="9" width="10.33203125" style="125" customWidth="1"/>
    <col min="10" max="256" width="9.109375" style="125"/>
    <col min="257" max="257" width="27.44140625" style="125" customWidth="1"/>
    <col min="258" max="258" width="7.88671875" style="125" bestFit="1" customWidth="1"/>
    <col min="259" max="259" width="8.88671875" style="125" customWidth="1"/>
    <col min="260" max="260" width="6.109375" style="125" bestFit="1" customWidth="1"/>
    <col min="261" max="261" width="7" style="125" bestFit="1" customWidth="1"/>
    <col min="262" max="264" width="7.6640625" style="125" bestFit="1" customWidth="1"/>
    <col min="265" max="265" width="10.33203125" style="125" customWidth="1"/>
    <col min="266" max="512" width="9.109375" style="125"/>
    <col min="513" max="513" width="27.44140625" style="125" customWidth="1"/>
    <col min="514" max="514" width="7.88671875" style="125" bestFit="1" customWidth="1"/>
    <col min="515" max="515" width="8.88671875" style="125" customWidth="1"/>
    <col min="516" max="516" width="6.109375" style="125" bestFit="1" customWidth="1"/>
    <col min="517" max="517" width="7" style="125" bestFit="1" customWidth="1"/>
    <col min="518" max="520" width="7.6640625" style="125" bestFit="1" customWidth="1"/>
    <col min="521" max="521" width="10.33203125" style="125" customWidth="1"/>
    <col min="522" max="768" width="9.109375" style="125"/>
    <col min="769" max="769" width="27.44140625" style="125" customWidth="1"/>
    <col min="770" max="770" width="7.88671875" style="125" bestFit="1" customWidth="1"/>
    <col min="771" max="771" width="8.88671875" style="125" customWidth="1"/>
    <col min="772" max="772" width="6.109375" style="125" bestFit="1" customWidth="1"/>
    <col min="773" max="773" width="7" style="125" bestFit="1" customWidth="1"/>
    <col min="774" max="776" width="7.6640625" style="125" bestFit="1" customWidth="1"/>
    <col min="777" max="777" width="10.33203125" style="125" customWidth="1"/>
    <col min="778" max="1024" width="9.109375" style="125"/>
    <col min="1025" max="1025" width="27.44140625" style="125" customWidth="1"/>
    <col min="1026" max="1026" width="7.88671875" style="125" bestFit="1" customWidth="1"/>
    <col min="1027" max="1027" width="8.88671875" style="125" customWidth="1"/>
    <col min="1028" max="1028" width="6.109375" style="125" bestFit="1" customWidth="1"/>
    <col min="1029" max="1029" width="7" style="125" bestFit="1" customWidth="1"/>
    <col min="1030" max="1032" width="7.6640625" style="125" bestFit="1" customWidth="1"/>
    <col min="1033" max="1033" width="10.33203125" style="125" customWidth="1"/>
    <col min="1034" max="1280" width="9.109375" style="125"/>
    <col min="1281" max="1281" width="27.44140625" style="125" customWidth="1"/>
    <col min="1282" max="1282" width="7.88671875" style="125" bestFit="1" customWidth="1"/>
    <col min="1283" max="1283" width="8.88671875" style="125" customWidth="1"/>
    <col min="1284" max="1284" width="6.109375" style="125" bestFit="1" customWidth="1"/>
    <col min="1285" max="1285" width="7" style="125" bestFit="1" customWidth="1"/>
    <col min="1286" max="1288" width="7.6640625" style="125" bestFit="1" customWidth="1"/>
    <col min="1289" max="1289" width="10.33203125" style="125" customWidth="1"/>
    <col min="1290" max="1536" width="9.109375" style="125"/>
    <col min="1537" max="1537" width="27.44140625" style="125" customWidth="1"/>
    <col min="1538" max="1538" width="7.88671875" style="125" bestFit="1" customWidth="1"/>
    <col min="1539" max="1539" width="8.88671875" style="125" customWidth="1"/>
    <col min="1540" max="1540" width="6.109375" style="125" bestFit="1" customWidth="1"/>
    <col min="1541" max="1541" width="7" style="125" bestFit="1" customWidth="1"/>
    <col min="1542" max="1544" width="7.6640625" style="125" bestFit="1" customWidth="1"/>
    <col min="1545" max="1545" width="10.33203125" style="125" customWidth="1"/>
    <col min="1546" max="1792" width="9.109375" style="125"/>
    <col min="1793" max="1793" width="27.44140625" style="125" customWidth="1"/>
    <col min="1794" max="1794" width="7.88671875" style="125" bestFit="1" customWidth="1"/>
    <col min="1795" max="1795" width="8.88671875" style="125" customWidth="1"/>
    <col min="1796" max="1796" width="6.109375" style="125" bestFit="1" customWidth="1"/>
    <col min="1797" max="1797" width="7" style="125" bestFit="1" customWidth="1"/>
    <col min="1798" max="1800" width="7.6640625" style="125" bestFit="1" customWidth="1"/>
    <col min="1801" max="1801" width="10.33203125" style="125" customWidth="1"/>
    <col min="1802" max="2048" width="9.109375" style="125"/>
    <col min="2049" max="2049" width="27.44140625" style="125" customWidth="1"/>
    <col min="2050" max="2050" width="7.88671875" style="125" bestFit="1" customWidth="1"/>
    <col min="2051" max="2051" width="8.88671875" style="125" customWidth="1"/>
    <col min="2052" max="2052" width="6.109375" style="125" bestFit="1" customWidth="1"/>
    <col min="2053" max="2053" width="7" style="125" bestFit="1" customWidth="1"/>
    <col min="2054" max="2056" width="7.6640625" style="125" bestFit="1" customWidth="1"/>
    <col min="2057" max="2057" width="10.33203125" style="125" customWidth="1"/>
    <col min="2058" max="2304" width="9.109375" style="125"/>
    <col min="2305" max="2305" width="27.44140625" style="125" customWidth="1"/>
    <col min="2306" max="2306" width="7.88671875" style="125" bestFit="1" customWidth="1"/>
    <col min="2307" max="2307" width="8.88671875" style="125" customWidth="1"/>
    <col min="2308" max="2308" width="6.109375" style="125" bestFit="1" customWidth="1"/>
    <col min="2309" max="2309" width="7" style="125" bestFit="1" customWidth="1"/>
    <col min="2310" max="2312" width="7.6640625" style="125" bestFit="1" customWidth="1"/>
    <col min="2313" max="2313" width="10.33203125" style="125" customWidth="1"/>
    <col min="2314" max="2560" width="9.109375" style="125"/>
    <col min="2561" max="2561" width="27.44140625" style="125" customWidth="1"/>
    <col min="2562" max="2562" width="7.88671875" style="125" bestFit="1" customWidth="1"/>
    <col min="2563" max="2563" width="8.88671875" style="125" customWidth="1"/>
    <col min="2564" max="2564" width="6.109375" style="125" bestFit="1" customWidth="1"/>
    <col min="2565" max="2565" width="7" style="125" bestFit="1" customWidth="1"/>
    <col min="2566" max="2568" width="7.6640625" style="125" bestFit="1" customWidth="1"/>
    <col min="2569" max="2569" width="10.33203125" style="125" customWidth="1"/>
    <col min="2570" max="2816" width="9.109375" style="125"/>
    <col min="2817" max="2817" width="27.44140625" style="125" customWidth="1"/>
    <col min="2818" max="2818" width="7.88671875" style="125" bestFit="1" customWidth="1"/>
    <col min="2819" max="2819" width="8.88671875" style="125" customWidth="1"/>
    <col min="2820" max="2820" width="6.109375" style="125" bestFit="1" customWidth="1"/>
    <col min="2821" max="2821" width="7" style="125" bestFit="1" customWidth="1"/>
    <col min="2822" max="2824" width="7.6640625" style="125" bestFit="1" customWidth="1"/>
    <col min="2825" max="2825" width="10.33203125" style="125" customWidth="1"/>
    <col min="2826" max="3072" width="9.109375" style="125"/>
    <col min="3073" max="3073" width="27.44140625" style="125" customWidth="1"/>
    <col min="3074" max="3074" width="7.88671875" style="125" bestFit="1" customWidth="1"/>
    <col min="3075" max="3075" width="8.88671875" style="125" customWidth="1"/>
    <col min="3076" max="3076" width="6.109375" style="125" bestFit="1" customWidth="1"/>
    <col min="3077" max="3077" width="7" style="125" bestFit="1" customWidth="1"/>
    <col min="3078" max="3080" width="7.6640625" style="125" bestFit="1" customWidth="1"/>
    <col min="3081" max="3081" width="10.33203125" style="125" customWidth="1"/>
    <col min="3082" max="3328" width="9.109375" style="125"/>
    <col min="3329" max="3329" width="27.44140625" style="125" customWidth="1"/>
    <col min="3330" max="3330" width="7.88671875" style="125" bestFit="1" customWidth="1"/>
    <col min="3331" max="3331" width="8.88671875" style="125" customWidth="1"/>
    <col min="3332" max="3332" width="6.109375" style="125" bestFit="1" customWidth="1"/>
    <col min="3333" max="3333" width="7" style="125" bestFit="1" customWidth="1"/>
    <col min="3334" max="3336" width="7.6640625" style="125" bestFit="1" customWidth="1"/>
    <col min="3337" max="3337" width="10.33203125" style="125" customWidth="1"/>
    <col min="3338" max="3584" width="9.109375" style="125"/>
    <col min="3585" max="3585" width="27.44140625" style="125" customWidth="1"/>
    <col min="3586" max="3586" width="7.88671875" style="125" bestFit="1" customWidth="1"/>
    <col min="3587" max="3587" width="8.88671875" style="125" customWidth="1"/>
    <col min="3588" max="3588" width="6.109375" style="125" bestFit="1" customWidth="1"/>
    <col min="3589" max="3589" width="7" style="125" bestFit="1" customWidth="1"/>
    <col min="3590" max="3592" width="7.6640625" style="125" bestFit="1" customWidth="1"/>
    <col min="3593" max="3593" width="10.33203125" style="125" customWidth="1"/>
    <col min="3594" max="3840" width="9.109375" style="125"/>
    <col min="3841" max="3841" width="27.44140625" style="125" customWidth="1"/>
    <col min="3842" max="3842" width="7.88671875" style="125" bestFit="1" customWidth="1"/>
    <col min="3843" max="3843" width="8.88671875" style="125" customWidth="1"/>
    <col min="3844" max="3844" width="6.109375" style="125" bestFit="1" customWidth="1"/>
    <col min="3845" max="3845" width="7" style="125" bestFit="1" customWidth="1"/>
    <col min="3846" max="3848" width="7.6640625" style="125" bestFit="1" customWidth="1"/>
    <col min="3849" max="3849" width="10.33203125" style="125" customWidth="1"/>
    <col min="3850" max="4096" width="9.109375" style="125"/>
    <col min="4097" max="4097" width="27.44140625" style="125" customWidth="1"/>
    <col min="4098" max="4098" width="7.88671875" style="125" bestFit="1" customWidth="1"/>
    <col min="4099" max="4099" width="8.88671875" style="125" customWidth="1"/>
    <col min="4100" max="4100" width="6.109375" style="125" bestFit="1" customWidth="1"/>
    <col min="4101" max="4101" width="7" style="125" bestFit="1" customWidth="1"/>
    <col min="4102" max="4104" width="7.6640625" style="125" bestFit="1" customWidth="1"/>
    <col min="4105" max="4105" width="10.33203125" style="125" customWidth="1"/>
    <col min="4106" max="4352" width="9.109375" style="125"/>
    <col min="4353" max="4353" width="27.44140625" style="125" customWidth="1"/>
    <col min="4354" max="4354" width="7.88671875" style="125" bestFit="1" customWidth="1"/>
    <col min="4355" max="4355" width="8.88671875" style="125" customWidth="1"/>
    <col min="4356" max="4356" width="6.109375" style="125" bestFit="1" customWidth="1"/>
    <col min="4357" max="4357" width="7" style="125" bestFit="1" customWidth="1"/>
    <col min="4358" max="4360" width="7.6640625" style="125" bestFit="1" customWidth="1"/>
    <col min="4361" max="4361" width="10.33203125" style="125" customWidth="1"/>
    <col min="4362" max="4608" width="9.109375" style="125"/>
    <col min="4609" max="4609" width="27.44140625" style="125" customWidth="1"/>
    <col min="4610" max="4610" width="7.88671875" style="125" bestFit="1" customWidth="1"/>
    <col min="4611" max="4611" width="8.88671875" style="125" customWidth="1"/>
    <col min="4612" max="4612" width="6.109375" style="125" bestFit="1" customWidth="1"/>
    <col min="4613" max="4613" width="7" style="125" bestFit="1" customWidth="1"/>
    <col min="4614" max="4616" width="7.6640625" style="125" bestFit="1" customWidth="1"/>
    <col min="4617" max="4617" width="10.33203125" style="125" customWidth="1"/>
    <col min="4618" max="4864" width="9.109375" style="125"/>
    <col min="4865" max="4865" width="27.44140625" style="125" customWidth="1"/>
    <col min="4866" max="4866" width="7.88671875" style="125" bestFit="1" customWidth="1"/>
    <col min="4867" max="4867" width="8.88671875" style="125" customWidth="1"/>
    <col min="4868" max="4868" width="6.109375" style="125" bestFit="1" customWidth="1"/>
    <col min="4869" max="4869" width="7" style="125" bestFit="1" customWidth="1"/>
    <col min="4870" max="4872" width="7.6640625" style="125" bestFit="1" customWidth="1"/>
    <col min="4873" max="4873" width="10.33203125" style="125" customWidth="1"/>
    <col min="4874" max="5120" width="9.109375" style="125"/>
    <col min="5121" max="5121" width="27.44140625" style="125" customWidth="1"/>
    <col min="5122" max="5122" width="7.88671875" style="125" bestFit="1" customWidth="1"/>
    <col min="5123" max="5123" width="8.88671875" style="125" customWidth="1"/>
    <col min="5124" max="5124" width="6.109375" style="125" bestFit="1" customWidth="1"/>
    <col min="5125" max="5125" width="7" style="125" bestFit="1" customWidth="1"/>
    <col min="5126" max="5128" width="7.6640625" style="125" bestFit="1" customWidth="1"/>
    <col min="5129" max="5129" width="10.33203125" style="125" customWidth="1"/>
    <col min="5130" max="5376" width="9.109375" style="125"/>
    <col min="5377" max="5377" width="27.44140625" style="125" customWidth="1"/>
    <col min="5378" max="5378" width="7.88671875" style="125" bestFit="1" customWidth="1"/>
    <col min="5379" max="5379" width="8.88671875" style="125" customWidth="1"/>
    <col min="5380" max="5380" width="6.109375" style="125" bestFit="1" customWidth="1"/>
    <col min="5381" max="5381" width="7" style="125" bestFit="1" customWidth="1"/>
    <col min="5382" max="5384" width="7.6640625" style="125" bestFit="1" customWidth="1"/>
    <col min="5385" max="5385" width="10.33203125" style="125" customWidth="1"/>
    <col min="5386" max="5632" width="9.109375" style="125"/>
    <col min="5633" max="5633" width="27.44140625" style="125" customWidth="1"/>
    <col min="5634" max="5634" width="7.88671875" style="125" bestFit="1" customWidth="1"/>
    <col min="5635" max="5635" width="8.88671875" style="125" customWidth="1"/>
    <col min="5636" max="5636" width="6.109375" style="125" bestFit="1" customWidth="1"/>
    <col min="5637" max="5637" width="7" style="125" bestFit="1" customWidth="1"/>
    <col min="5638" max="5640" width="7.6640625" style="125" bestFit="1" customWidth="1"/>
    <col min="5641" max="5641" width="10.33203125" style="125" customWidth="1"/>
    <col min="5642" max="5888" width="9.109375" style="125"/>
    <col min="5889" max="5889" width="27.44140625" style="125" customWidth="1"/>
    <col min="5890" max="5890" width="7.88671875" style="125" bestFit="1" customWidth="1"/>
    <col min="5891" max="5891" width="8.88671875" style="125" customWidth="1"/>
    <col min="5892" max="5892" width="6.109375" style="125" bestFit="1" customWidth="1"/>
    <col min="5893" max="5893" width="7" style="125" bestFit="1" customWidth="1"/>
    <col min="5894" max="5896" width="7.6640625" style="125" bestFit="1" customWidth="1"/>
    <col min="5897" max="5897" width="10.33203125" style="125" customWidth="1"/>
    <col min="5898" max="6144" width="9.109375" style="125"/>
    <col min="6145" max="6145" width="27.44140625" style="125" customWidth="1"/>
    <col min="6146" max="6146" width="7.88671875" style="125" bestFit="1" customWidth="1"/>
    <col min="6147" max="6147" width="8.88671875" style="125" customWidth="1"/>
    <col min="6148" max="6148" width="6.109375" style="125" bestFit="1" customWidth="1"/>
    <col min="6149" max="6149" width="7" style="125" bestFit="1" customWidth="1"/>
    <col min="6150" max="6152" width="7.6640625" style="125" bestFit="1" customWidth="1"/>
    <col min="6153" max="6153" width="10.33203125" style="125" customWidth="1"/>
    <col min="6154" max="6400" width="9.109375" style="125"/>
    <col min="6401" max="6401" width="27.44140625" style="125" customWidth="1"/>
    <col min="6402" max="6402" width="7.88671875" style="125" bestFit="1" customWidth="1"/>
    <col min="6403" max="6403" width="8.88671875" style="125" customWidth="1"/>
    <col min="6404" max="6404" width="6.109375" style="125" bestFit="1" customWidth="1"/>
    <col min="6405" max="6405" width="7" style="125" bestFit="1" customWidth="1"/>
    <col min="6406" max="6408" width="7.6640625" style="125" bestFit="1" customWidth="1"/>
    <col min="6409" max="6409" width="10.33203125" style="125" customWidth="1"/>
    <col min="6410" max="6656" width="9.109375" style="125"/>
    <col min="6657" max="6657" width="27.44140625" style="125" customWidth="1"/>
    <col min="6658" max="6658" width="7.88671875" style="125" bestFit="1" customWidth="1"/>
    <col min="6659" max="6659" width="8.88671875" style="125" customWidth="1"/>
    <col min="6660" max="6660" width="6.109375" style="125" bestFit="1" customWidth="1"/>
    <col min="6661" max="6661" width="7" style="125" bestFit="1" customWidth="1"/>
    <col min="6662" max="6664" width="7.6640625" style="125" bestFit="1" customWidth="1"/>
    <col min="6665" max="6665" width="10.33203125" style="125" customWidth="1"/>
    <col min="6666" max="6912" width="9.109375" style="125"/>
    <col min="6913" max="6913" width="27.44140625" style="125" customWidth="1"/>
    <col min="6914" max="6914" width="7.88671875" style="125" bestFit="1" customWidth="1"/>
    <col min="6915" max="6915" width="8.88671875" style="125" customWidth="1"/>
    <col min="6916" max="6916" width="6.109375" style="125" bestFit="1" customWidth="1"/>
    <col min="6917" max="6917" width="7" style="125" bestFit="1" customWidth="1"/>
    <col min="6918" max="6920" width="7.6640625" style="125" bestFit="1" customWidth="1"/>
    <col min="6921" max="6921" width="10.33203125" style="125" customWidth="1"/>
    <col min="6922" max="7168" width="9.109375" style="125"/>
    <col min="7169" max="7169" width="27.44140625" style="125" customWidth="1"/>
    <col min="7170" max="7170" width="7.88671875" style="125" bestFit="1" customWidth="1"/>
    <col min="7171" max="7171" width="8.88671875" style="125" customWidth="1"/>
    <col min="7172" max="7172" width="6.109375" style="125" bestFit="1" customWidth="1"/>
    <col min="7173" max="7173" width="7" style="125" bestFit="1" customWidth="1"/>
    <col min="7174" max="7176" width="7.6640625" style="125" bestFit="1" customWidth="1"/>
    <col min="7177" max="7177" width="10.33203125" style="125" customWidth="1"/>
    <col min="7178" max="7424" width="9.109375" style="125"/>
    <col min="7425" max="7425" width="27.44140625" style="125" customWidth="1"/>
    <col min="7426" max="7426" width="7.88671875" style="125" bestFit="1" customWidth="1"/>
    <col min="7427" max="7427" width="8.88671875" style="125" customWidth="1"/>
    <col min="7428" max="7428" width="6.109375" style="125" bestFit="1" customWidth="1"/>
    <col min="7429" max="7429" width="7" style="125" bestFit="1" customWidth="1"/>
    <col min="7430" max="7432" width="7.6640625" style="125" bestFit="1" customWidth="1"/>
    <col min="7433" max="7433" width="10.33203125" style="125" customWidth="1"/>
    <col min="7434" max="7680" width="9.109375" style="125"/>
    <col min="7681" max="7681" width="27.44140625" style="125" customWidth="1"/>
    <col min="7682" max="7682" width="7.88671875" style="125" bestFit="1" customWidth="1"/>
    <col min="7683" max="7683" width="8.88671875" style="125" customWidth="1"/>
    <col min="7684" max="7684" width="6.109375" style="125" bestFit="1" customWidth="1"/>
    <col min="7685" max="7685" width="7" style="125" bestFit="1" customWidth="1"/>
    <col min="7686" max="7688" width="7.6640625" style="125" bestFit="1" customWidth="1"/>
    <col min="7689" max="7689" width="10.33203125" style="125" customWidth="1"/>
    <col min="7690" max="7936" width="9.109375" style="125"/>
    <col min="7937" max="7937" width="27.44140625" style="125" customWidth="1"/>
    <col min="7938" max="7938" width="7.88671875" style="125" bestFit="1" customWidth="1"/>
    <col min="7939" max="7939" width="8.88671875" style="125" customWidth="1"/>
    <col min="7940" max="7940" width="6.109375" style="125" bestFit="1" customWidth="1"/>
    <col min="7941" max="7941" width="7" style="125" bestFit="1" customWidth="1"/>
    <col min="7942" max="7944" width="7.6640625" style="125" bestFit="1" customWidth="1"/>
    <col min="7945" max="7945" width="10.33203125" style="125" customWidth="1"/>
    <col min="7946" max="8192" width="9.109375" style="125"/>
    <col min="8193" max="8193" width="27.44140625" style="125" customWidth="1"/>
    <col min="8194" max="8194" width="7.88671875" style="125" bestFit="1" customWidth="1"/>
    <col min="8195" max="8195" width="8.88671875" style="125" customWidth="1"/>
    <col min="8196" max="8196" width="6.109375" style="125" bestFit="1" customWidth="1"/>
    <col min="8197" max="8197" width="7" style="125" bestFit="1" customWidth="1"/>
    <col min="8198" max="8200" width="7.6640625" style="125" bestFit="1" customWidth="1"/>
    <col min="8201" max="8201" width="10.33203125" style="125" customWidth="1"/>
    <col min="8202" max="8448" width="9.109375" style="125"/>
    <col min="8449" max="8449" width="27.44140625" style="125" customWidth="1"/>
    <col min="8450" max="8450" width="7.88671875" style="125" bestFit="1" customWidth="1"/>
    <col min="8451" max="8451" width="8.88671875" style="125" customWidth="1"/>
    <col min="8452" max="8452" width="6.109375" style="125" bestFit="1" customWidth="1"/>
    <col min="8453" max="8453" width="7" style="125" bestFit="1" customWidth="1"/>
    <col min="8454" max="8456" width="7.6640625" style="125" bestFit="1" customWidth="1"/>
    <col min="8457" max="8457" width="10.33203125" style="125" customWidth="1"/>
    <col min="8458" max="8704" width="9.109375" style="125"/>
    <col min="8705" max="8705" width="27.44140625" style="125" customWidth="1"/>
    <col min="8706" max="8706" width="7.88671875" style="125" bestFit="1" customWidth="1"/>
    <col min="8707" max="8707" width="8.88671875" style="125" customWidth="1"/>
    <col min="8708" max="8708" width="6.109375" style="125" bestFit="1" customWidth="1"/>
    <col min="8709" max="8709" width="7" style="125" bestFit="1" customWidth="1"/>
    <col min="8710" max="8712" width="7.6640625" style="125" bestFit="1" customWidth="1"/>
    <col min="8713" max="8713" width="10.33203125" style="125" customWidth="1"/>
    <col min="8714" max="8960" width="9.109375" style="125"/>
    <col min="8961" max="8961" width="27.44140625" style="125" customWidth="1"/>
    <col min="8962" max="8962" width="7.88671875" style="125" bestFit="1" customWidth="1"/>
    <col min="8963" max="8963" width="8.88671875" style="125" customWidth="1"/>
    <col min="8964" max="8964" width="6.109375" style="125" bestFit="1" customWidth="1"/>
    <col min="8965" max="8965" width="7" style="125" bestFit="1" customWidth="1"/>
    <col min="8966" max="8968" width="7.6640625" style="125" bestFit="1" customWidth="1"/>
    <col min="8969" max="8969" width="10.33203125" style="125" customWidth="1"/>
    <col min="8970" max="9216" width="9.109375" style="125"/>
    <col min="9217" max="9217" width="27.44140625" style="125" customWidth="1"/>
    <col min="9218" max="9218" width="7.88671875" style="125" bestFit="1" customWidth="1"/>
    <col min="9219" max="9219" width="8.88671875" style="125" customWidth="1"/>
    <col min="9220" max="9220" width="6.109375" style="125" bestFit="1" customWidth="1"/>
    <col min="9221" max="9221" width="7" style="125" bestFit="1" customWidth="1"/>
    <col min="9222" max="9224" width="7.6640625" style="125" bestFit="1" customWidth="1"/>
    <col min="9225" max="9225" width="10.33203125" style="125" customWidth="1"/>
    <col min="9226" max="9472" width="9.109375" style="125"/>
    <col min="9473" max="9473" width="27.44140625" style="125" customWidth="1"/>
    <col min="9474" max="9474" width="7.88671875" style="125" bestFit="1" customWidth="1"/>
    <col min="9475" max="9475" width="8.88671875" style="125" customWidth="1"/>
    <col min="9476" max="9476" width="6.109375" style="125" bestFit="1" customWidth="1"/>
    <col min="9477" max="9477" width="7" style="125" bestFit="1" customWidth="1"/>
    <col min="9478" max="9480" width="7.6640625" style="125" bestFit="1" customWidth="1"/>
    <col min="9481" max="9481" width="10.33203125" style="125" customWidth="1"/>
    <col min="9482" max="9728" width="9.109375" style="125"/>
    <col min="9729" max="9729" width="27.44140625" style="125" customWidth="1"/>
    <col min="9730" max="9730" width="7.88671875" style="125" bestFit="1" customWidth="1"/>
    <col min="9731" max="9731" width="8.88671875" style="125" customWidth="1"/>
    <col min="9732" max="9732" width="6.109375" style="125" bestFit="1" customWidth="1"/>
    <col min="9733" max="9733" width="7" style="125" bestFit="1" customWidth="1"/>
    <col min="9734" max="9736" width="7.6640625" style="125" bestFit="1" customWidth="1"/>
    <col min="9737" max="9737" width="10.33203125" style="125" customWidth="1"/>
    <col min="9738" max="9984" width="9.109375" style="125"/>
    <col min="9985" max="9985" width="27.44140625" style="125" customWidth="1"/>
    <col min="9986" max="9986" width="7.88671875" style="125" bestFit="1" customWidth="1"/>
    <col min="9987" max="9987" width="8.88671875" style="125" customWidth="1"/>
    <col min="9988" max="9988" width="6.109375" style="125" bestFit="1" customWidth="1"/>
    <col min="9989" max="9989" width="7" style="125" bestFit="1" customWidth="1"/>
    <col min="9990" max="9992" width="7.6640625" style="125" bestFit="1" customWidth="1"/>
    <col min="9993" max="9993" width="10.33203125" style="125" customWidth="1"/>
    <col min="9994" max="10240" width="9.109375" style="125"/>
    <col min="10241" max="10241" width="27.44140625" style="125" customWidth="1"/>
    <col min="10242" max="10242" width="7.88671875" style="125" bestFit="1" customWidth="1"/>
    <col min="10243" max="10243" width="8.88671875" style="125" customWidth="1"/>
    <col min="10244" max="10244" width="6.109375" style="125" bestFit="1" customWidth="1"/>
    <col min="10245" max="10245" width="7" style="125" bestFit="1" customWidth="1"/>
    <col min="10246" max="10248" width="7.6640625" style="125" bestFit="1" customWidth="1"/>
    <col min="10249" max="10249" width="10.33203125" style="125" customWidth="1"/>
    <col min="10250" max="10496" width="9.109375" style="125"/>
    <col min="10497" max="10497" width="27.44140625" style="125" customWidth="1"/>
    <col min="10498" max="10498" width="7.88671875" style="125" bestFit="1" customWidth="1"/>
    <col min="10499" max="10499" width="8.88671875" style="125" customWidth="1"/>
    <col min="10500" max="10500" width="6.109375" style="125" bestFit="1" customWidth="1"/>
    <col min="10501" max="10501" width="7" style="125" bestFit="1" customWidth="1"/>
    <col min="10502" max="10504" width="7.6640625" style="125" bestFit="1" customWidth="1"/>
    <col min="10505" max="10505" width="10.33203125" style="125" customWidth="1"/>
    <col min="10506" max="10752" width="9.109375" style="125"/>
    <col min="10753" max="10753" width="27.44140625" style="125" customWidth="1"/>
    <col min="10754" max="10754" width="7.88671875" style="125" bestFit="1" customWidth="1"/>
    <col min="10755" max="10755" width="8.88671875" style="125" customWidth="1"/>
    <col min="10756" max="10756" width="6.109375" style="125" bestFit="1" customWidth="1"/>
    <col min="10757" max="10757" width="7" style="125" bestFit="1" customWidth="1"/>
    <col min="10758" max="10760" width="7.6640625" style="125" bestFit="1" customWidth="1"/>
    <col min="10761" max="10761" width="10.33203125" style="125" customWidth="1"/>
    <col min="10762" max="11008" width="9.109375" style="125"/>
    <col min="11009" max="11009" width="27.44140625" style="125" customWidth="1"/>
    <col min="11010" max="11010" width="7.88671875" style="125" bestFit="1" customWidth="1"/>
    <col min="11011" max="11011" width="8.88671875" style="125" customWidth="1"/>
    <col min="11012" max="11012" width="6.109375" style="125" bestFit="1" customWidth="1"/>
    <col min="11013" max="11013" width="7" style="125" bestFit="1" customWidth="1"/>
    <col min="11014" max="11016" width="7.6640625" style="125" bestFit="1" customWidth="1"/>
    <col min="11017" max="11017" width="10.33203125" style="125" customWidth="1"/>
    <col min="11018" max="11264" width="9.109375" style="125"/>
    <col min="11265" max="11265" width="27.44140625" style="125" customWidth="1"/>
    <col min="11266" max="11266" width="7.88671875" style="125" bestFit="1" customWidth="1"/>
    <col min="11267" max="11267" width="8.88671875" style="125" customWidth="1"/>
    <col min="11268" max="11268" width="6.109375" style="125" bestFit="1" customWidth="1"/>
    <col min="11269" max="11269" width="7" style="125" bestFit="1" customWidth="1"/>
    <col min="11270" max="11272" width="7.6640625" style="125" bestFit="1" customWidth="1"/>
    <col min="11273" max="11273" width="10.33203125" style="125" customWidth="1"/>
    <col min="11274" max="11520" width="9.109375" style="125"/>
    <col min="11521" max="11521" width="27.44140625" style="125" customWidth="1"/>
    <col min="11522" max="11522" width="7.88671875" style="125" bestFit="1" customWidth="1"/>
    <col min="11523" max="11523" width="8.88671875" style="125" customWidth="1"/>
    <col min="11524" max="11524" width="6.109375" style="125" bestFit="1" customWidth="1"/>
    <col min="11525" max="11525" width="7" style="125" bestFit="1" customWidth="1"/>
    <col min="11526" max="11528" width="7.6640625" style="125" bestFit="1" customWidth="1"/>
    <col min="11529" max="11529" width="10.33203125" style="125" customWidth="1"/>
    <col min="11530" max="11776" width="9.109375" style="125"/>
    <col min="11777" max="11777" width="27.44140625" style="125" customWidth="1"/>
    <col min="11778" max="11778" width="7.88671875" style="125" bestFit="1" customWidth="1"/>
    <col min="11779" max="11779" width="8.88671875" style="125" customWidth="1"/>
    <col min="11780" max="11780" width="6.109375" style="125" bestFit="1" customWidth="1"/>
    <col min="11781" max="11781" width="7" style="125" bestFit="1" customWidth="1"/>
    <col min="11782" max="11784" width="7.6640625" style="125" bestFit="1" customWidth="1"/>
    <col min="11785" max="11785" width="10.33203125" style="125" customWidth="1"/>
    <col min="11786" max="12032" width="9.109375" style="125"/>
    <col min="12033" max="12033" width="27.44140625" style="125" customWidth="1"/>
    <col min="12034" max="12034" width="7.88671875" style="125" bestFit="1" customWidth="1"/>
    <col min="12035" max="12035" width="8.88671875" style="125" customWidth="1"/>
    <col min="12036" max="12036" width="6.109375" style="125" bestFit="1" customWidth="1"/>
    <col min="12037" max="12037" width="7" style="125" bestFit="1" customWidth="1"/>
    <col min="12038" max="12040" width="7.6640625" style="125" bestFit="1" customWidth="1"/>
    <col min="12041" max="12041" width="10.33203125" style="125" customWidth="1"/>
    <col min="12042" max="12288" width="9.109375" style="125"/>
    <col min="12289" max="12289" width="27.44140625" style="125" customWidth="1"/>
    <col min="12290" max="12290" width="7.88671875" style="125" bestFit="1" customWidth="1"/>
    <col min="12291" max="12291" width="8.88671875" style="125" customWidth="1"/>
    <col min="12292" max="12292" width="6.109375" style="125" bestFit="1" customWidth="1"/>
    <col min="12293" max="12293" width="7" style="125" bestFit="1" customWidth="1"/>
    <col min="12294" max="12296" width="7.6640625" style="125" bestFit="1" customWidth="1"/>
    <col min="12297" max="12297" width="10.33203125" style="125" customWidth="1"/>
    <col min="12298" max="12544" width="9.109375" style="125"/>
    <col min="12545" max="12545" width="27.44140625" style="125" customWidth="1"/>
    <col min="12546" max="12546" width="7.88671875" style="125" bestFit="1" customWidth="1"/>
    <col min="12547" max="12547" width="8.88671875" style="125" customWidth="1"/>
    <col min="12548" max="12548" width="6.109375" style="125" bestFit="1" customWidth="1"/>
    <col min="12549" max="12549" width="7" style="125" bestFit="1" customWidth="1"/>
    <col min="12550" max="12552" width="7.6640625" style="125" bestFit="1" customWidth="1"/>
    <col min="12553" max="12553" width="10.33203125" style="125" customWidth="1"/>
    <col min="12554" max="12800" width="9.109375" style="125"/>
    <col min="12801" max="12801" width="27.44140625" style="125" customWidth="1"/>
    <col min="12802" max="12802" width="7.88671875" style="125" bestFit="1" customWidth="1"/>
    <col min="12803" max="12803" width="8.88671875" style="125" customWidth="1"/>
    <col min="12804" max="12804" width="6.109375" style="125" bestFit="1" customWidth="1"/>
    <col min="12805" max="12805" width="7" style="125" bestFit="1" customWidth="1"/>
    <col min="12806" max="12808" width="7.6640625" style="125" bestFit="1" customWidth="1"/>
    <col min="12809" max="12809" width="10.33203125" style="125" customWidth="1"/>
    <col min="12810" max="13056" width="9.109375" style="125"/>
    <col min="13057" max="13057" width="27.44140625" style="125" customWidth="1"/>
    <col min="13058" max="13058" width="7.88671875" style="125" bestFit="1" customWidth="1"/>
    <col min="13059" max="13059" width="8.88671875" style="125" customWidth="1"/>
    <col min="13060" max="13060" width="6.109375" style="125" bestFit="1" customWidth="1"/>
    <col min="13061" max="13061" width="7" style="125" bestFit="1" customWidth="1"/>
    <col min="13062" max="13064" width="7.6640625" style="125" bestFit="1" customWidth="1"/>
    <col min="13065" max="13065" width="10.33203125" style="125" customWidth="1"/>
    <col min="13066" max="13312" width="9.109375" style="125"/>
    <col min="13313" max="13313" width="27.44140625" style="125" customWidth="1"/>
    <col min="13314" max="13314" width="7.88671875" style="125" bestFit="1" customWidth="1"/>
    <col min="13315" max="13315" width="8.88671875" style="125" customWidth="1"/>
    <col min="13316" max="13316" width="6.109375" style="125" bestFit="1" customWidth="1"/>
    <col min="13317" max="13317" width="7" style="125" bestFit="1" customWidth="1"/>
    <col min="13318" max="13320" width="7.6640625" style="125" bestFit="1" customWidth="1"/>
    <col min="13321" max="13321" width="10.33203125" style="125" customWidth="1"/>
    <col min="13322" max="13568" width="9.109375" style="125"/>
    <col min="13569" max="13569" width="27.44140625" style="125" customWidth="1"/>
    <col min="13570" max="13570" width="7.88671875" style="125" bestFit="1" customWidth="1"/>
    <col min="13571" max="13571" width="8.88671875" style="125" customWidth="1"/>
    <col min="13572" max="13572" width="6.109375" style="125" bestFit="1" customWidth="1"/>
    <col min="13573" max="13573" width="7" style="125" bestFit="1" customWidth="1"/>
    <col min="13574" max="13576" width="7.6640625" style="125" bestFit="1" customWidth="1"/>
    <col min="13577" max="13577" width="10.33203125" style="125" customWidth="1"/>
    <col min="13578" max="13824" width="9.109375" style="125"/>
    <col min="13825" max="13825" width="27.44140625" style="125" customWidth="1"/>
    <col min="13826" max="13826" width="7.88671875" style="125" bestFit="1" customWidth="1"/>
    <col min="13827" max="13827" width="8.88671875" style="125" customWidth="1"/>
    <col min="13828" max="13828" width="6.109375" style="125" bestFit="1" customWidth="1"/>
    <col min="13829" max="13829" width="7" style="125" bestFit="1" customWidth="1"/>
    <col min="13830" max="13832" width="7.6640625" style="125" bestFit="1" customWidth="1"/>
    <col min="13833" max="13833" width="10.33203125" style="125" customWidth="1"/>
    <col min="13834" max="14080" width="9.109375" style="125"/>
    <col min="14081" max="14081" width="27.44140625" style="125" customWidth="1"/>
    <col min="14082" max="14082" width="7.88671875" style="125" bestFit="1" customWidth="1"/>
    <col min="14083" max="14083" width="8.88671875" style="125" customWidth="1"/>
    <col min="14084" max="14084" width="6.109375" style="125" bestFit="1" customWidth="1"/>
    <col min="14085" max="14085" width="7" style="125" bestFit="1" customWidth="1"/>
    <col min="14086" max="14088" width="7.6640625" style="125" bestFit="1" customWidth="1"/>
    <col min="14089" max="14089" width="10.33203125" style="125" customWidth="1"/>
    <col min="14090" max="14336" width="9.109375" style="125"/>
    <col min="14337" max="14337" width="27.44140625" style="125" customWidth="1"/>
    <col min="14338" max="14338" width="7.88671875" style="125" bestFit="1" customWidth="1"/>
    <col min="14339" max="14339" width="8.88671875" style="125" customWidth="1"/>
    <col min="14340" max="14340" width="6.109375" style="125" bestFit="1" customWidth="1"/>
    <col min="14341" max="14341" width="7" style="125" bestFit="1" customWidth="1"/>
    <col min="14342" max="14344" width="7.6640625" style="125" bestFit="1" customWidth="1"/>
    <col min="14345" max="14345" width="10.33203125" style="125" customWidth="1"/>
    <col min="14346" max="14592" width="9.109375" style="125"/>
    <col min="14593" max="14593" width="27.44140625" style="125" customWidth="1"/>
    <col min="14594" max="14594" width="7.88671875" style="125" bestFit="1" customWidth="1"/>
    <col min="14595" max="14595" width="8.88671875" style="125" customWidth="1"/>
    <col min="14596" max="14596" width="6.109375" style="125" bestFit="1" customWidth="1"/>
    <col min="14597" max="14597" width="7" style="125" bestFit="1" customWidth="1"/>
    <col min="14598" max="14600" width="7.6640625" style="125" bestFit="1" customWidth="1"/>
    <col min="14601" max="14601" width="10.33203125" style="125" customWidth="1"/>
    <col min="14602" max="14848" width="9.109375" style="125"/>
    <col min="14849" max="14849" width="27.44140625" style="125" customWidth="1"/>
    <col min="14850" max="14850" width="7.88671875" style="125" bestFit="1" customWidth="1"/>
    <col min="14851" max="14851" width="8.88671875" style="125" customWidth="1"/>
    <col min="14852" max="14852" width="6.109375" style="125" bestFit="1" customWidth="1"/>
    <col min="14853" max="14853" width="7" style="125" bestFit="1" customWidth="1"/>
    <col min="14854" max="14856" width="7.6640625" style="125" bestFit="1" customWidth="1"/>
    <col min="14857" max="14857" width="10.33203125" style="125" customWidth="1"/>
    <col min="14858" max="15104" width="9.109375" style="125"/>
    <col min="15105" max="15105" width="27.44140625" style="125" customWidth="1"/>
    <col min="15106" max="15106" width="7.88671875" style="125" bestFit="1" customWidth="1"/>
    <col min="15107" max="15107" width="8.88671875" style="125" customWidth="1"/>
    <col min="15108" max="15108" width="6.109375" style="125" bestFit="1" customWidth="1"/>
    <col min="15109" max="15109" width="7" style="125" bestFit="1" customWidth="1"/>
    <col min="15110" max="15112" width="7.6640625" style="125" bestFit="1" customWidth="1"/>
    <col min="15113" max="15113" width="10.33203125" style="125" customWidth="1"/>
    <col min="15114" max="15360" width="9.109375" style="125"/>
    <col min="15361" max="15361" width="27.44140625" style="125" customWidth="1"/>
    <col min="15362" max="15362" width="7.88671875" style="125" bestFit="1" customWidth="1"/>
    <col min="15363" max="15363" width="8.88671875" style="125" customWidth="1"/>
    <col min="15364" max="15364" width="6.109375" style="125" bestFit="1" customWidth="1"/>
    <col min="15365" max="15365" width="7" style="125" bestFit="1" customWidth="1"/>
    <col min="15366" max="15368" width="7.6640625" style="125" bestFit="1" customWidth="1"/>
    <col min="15369" max="15369" width="10.33203125" style="125" customWidth="1"/>
    <col min="15370" max="15616" width="9.109375" style="125"/>
    <col min="15617" max="15617" width="27.44140625" style="125" customWidth="1"/>
    <col min="15618" max="15618" width="7.88671875" style="125" bestFit="1" customWidth="1"/>
    <col min="15619" max="15619" width="8.88671875" style="125" customWidth="1"/>
    <col min="15620" max="15620" width="6.109375" style="125" bestFit="1" customWidth="1"/>
    <col min="15621" max="15621" width="7" style="125" bestFit="1" customWidth="1"/>
    <col min="15622" max="15624" width="7.6640625" style="125" bestFit="1" customWidth="1"/>
    <col min="15625" max="15625" width="10.33203125" style="125" customWidth="1"/>
    <col min="15626" max="15872" width="9.109375" style="125"/>
    <col min="15873" max="15873" width="27.44140625" style="125" customWidth="1"/>
    <col min="15874" max="15874" width="7.88671875" style="125" bestFit="1" customWidth="1"/>
    <col min="15875" max="15875" width="8.88671875" style="125" customWidth="1"/>
    <col min="15876" max="15876" width="6.109375" style="125" bestFit="1" customWidth="1"/>
    <col min="15877" max="15877" width="7" style="125" bestFit="1" customWidth="1"/>
    <col min="15878" max="15880" width="7.6640625" style="125" bestFit="1" customWidth="1"/>
    <col min="15881" max="15881" width="10.33203125" style="125" customWidth="1"/>
    <col min="15882" max="16128" width="9.109375" style="125"/>
    <col min="16129" max="16129" width="27.44140625" style="125" customWidth="1"/>
    <col min="16130" max="16130" width="7.88671875" style="125" bestFit="1" customWidth="1"/>
    <col min="16131" max="16131" width="8.88671875" style="125" customWidth="1"/>
    <col min="16132" max="16132" width="6.109375" style="125" bestFit="1" customWidth="1"/>
    <col min="16133" max="16133" width="7" style="125" bestFit="1" customWidth="1"/>
    <col min="16134" max="16136" width="7.6640625" style="125" bestFit="1" customWidth="1"/>
    <col min="16137" max="16137" width="10.33203125" style="125" customWidth="1"/>
    <col min="16138" max="16384" width="9.109375" style="125"/>
  </cols>
  <sheetData>
    <row r="1" spans="1:9" ht="91.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41.25" customHeight="1" thickBot="1">
      <c r="A2" s="126" t="s">
        <v>343</v>
      </c>
      <c r="B2" s="127" t="s">
        <v>283</v>
      </c>
      <c r="C2" s="426" t="s">
        <v>292</v>
      </c>
      <c r="D2" s="426"/>
      <c r="E2" s="426"/>
      <c r="F2" s="426"/>
      <c r="G2" s="426"/>
      <c r="H2" s="426"/>
      <c r="I2" s="427"/>
    </row>
    <row r="3" spans="1:9" ht="12.75" customHeight="1">
      <c r="A3" s="428"/>
      <c r="B3" s="429"/>
      <c r="C3" s="429"/>
      <c r="D3" s="429"/>
      <c r="E3" s="429"/>
      <c r="F3" s="429"/>
      <c r="G3" s="429"/>
      <c r="H3" s="429"/>
      <c r="I3" s="430"/>
    </row>
    <row r="4" spans="1:9" ht="13.8">
      <c r="A4" s="128" t="s">
        <v>298</v>
      </c>
      <c r="B4" s="129" t="s">
        <v>299</v>
      </c>
      <c r="C4" s="130" t="s">
        <v>300</v>
      </c>
      <c r="D4" s="131" t="s">
        <v>301</v>
      </c>
      <c r="E4" s="132" t="s">
        <v>302</v>
      </c>
      <c r="F4" s="132" t="s">
        <v>303</v>
      </c>
      <c r="G4" s="133" t="s">
        <v>304</v>
      </c>
      <c r="H4" s="132" t="s">
        <v>305</v>
      </c>
      <c r="I4" s="134" t="s">
        <v>306</v>
      </c>
    </row>
    <row r="5" spans="1:9">
      <c r="A5" s="135" t="s">
        <v>307</v>
      </c>
      <c r="B5" s="136"/>
      <c r="C5" s="137"/>
      <c r="D5" s="138"/>
      <c r="E5" s="139"/>
      <c r="F5" s="139"/>
      <c r="G5" s="139"/>
      <c r="H5" s="139"/>
      <c r="I5" s="140"/>
    </row>
    <row r="6" spans="1:9">
      <c r="A6" s="141" t="s">
        <v>310</v>
      </c>
      <c r="B6" s="142" t="s">
        <v>309</v>
      </c>
      <c r="C6" s="143">
        <v>2436</v>
      </c>
      <c r="D6" s="144">
        <v>0.41</v>
      </c>
      <c r="E6" s="145">
        <v>1</v>
      </c>
      <c r="F6" s="145">
        <v>13.74</v>
      </c>
      <c r="G6" s="146">
        <v>0</v>
      </c>
      <c r="H6" s="145">
        <f>F6</f>
        <v>13.74</v>
      </c>
      <c r="I6" s="147">
        <f>H6*D6</f>
        <v>5.6334</v>
      </c>
    </row>
    <row r="7" spans="1:9">
      <c r="A7" s="148" t="s">
        <v>311</v>
      </c>
      <c r="B7" s="149"/>
      <c r="C7" s="150"/>
      <c r="D7" s="151"/>
      <c r="E7" s="152"/>
      <c r="F7" s="152"/>
      <c r="G7" s="153"/>
      <c r="H7" s="152"/>
      <c r="I7" s="154">
        <f>SUM(I6:I6)</f>
        <v>5.6334</v>
      </c>
    </row>
    <row r="8" spans="1:9">
      <c r="A8" s="155"/>
      <c r="B8" s="156"/>
      <c r="C8" s="157"/>
      <c r="D8" s="158"/>
      <c r="E8" s="159"/>
      <c r="F8" s="159"/>
      <c r="G8" s="160"/>
      <c r="H8" s="159"/>
      <c r="I8" s="161"/>
    </row>
    <row r="9" spans="1:9" ht="13.8">
      <c r="A9" s="162" t="s">
        <v>312</v>
      </c>
      <c r="B9" s="163"/>
      <c r="C9" s="164"/>
      <c r="D9" s="165"/>
      <c r="E9" s="166"/>
      <c r="F9" s="166"/>
      <c r="G9" s="167"/>
      <c r="H9" s="166"/>
      <c r="I9" s="168"/>
    </row>
    <row r="10" spans="1:9" ht="24">
      <c r="A10" s="169" t="s">
        <v>292</v>
      </c>
      <c r="B10" s="170" t="s">
        <v>19</v>
      </c>
      <c r="C10" s="175" t="s">
        <v>297</v>
      </c>
      <c r="D10" s="171">
        <v>1</v>
      </c>
      <c r="E10" s="171">
        <v>1</v>
      </c>
      <c r="F10" s="171">
        <v>2176</v>
      </c>
      <c r="G10" s="172">
        <v>0</v>
      </c>
      <c r="H10" s="173">
        <f>F10</f>
        <v>2176</v>
      </c>
      <c r="I10" s="174">
        <f>H10*D10</f>
        <v>2176</v>
      </c>
    </row>
    <row r="11" spans="1:9">
      <c r="A11" s="177" t="s">
        <v>317</v>
      </c>
      <c r="B11" s="178"/>
      <c r="C11" s="179"/>
      <c r="D11" s="180"/>
      <c r="E11" s="181"/>
      <c r="F11" s="181"/>
      <c r="G11" s="182"/>
      <c r="H11" s="181"/>
      <c r="I11" s="183">
        <f>SUM(I10:I10)</f>
        <v>2176</v>
      </c>
    </row>
    <row r="12" spans="1:9">
      <c r="A12" s="184"/>
      <c r="B12" s="185"/>
      <c r="C12" s="186"/>
      <c r="D12" s="187"/>
      <c r="E12" s="188"/>
      <c r="F12" s="188"/>
      <c r="G12" s="189"/>
      <c r="H12" s="188"/>
      <c r="I12" s="190"/>
    </row>
    <row r="13" spans="1:9" ht="13.8">
      <c r="A13" s="128" t="s">
        <v>318</v>
      </c>
      <c r="B13" s="191"/>
      <c r="C13" s="192"/>
      <c r="D13" s="131"/>
      <c r="E13" s="132"/>
      <c r="F13" s="132"/>
      <c r="G13" s="133"/>
      <c r="H13" s="132" t="s">
        <v>319</v>
      </c>
      <c r="I13" s="134" t="s">
        <v>320</v>
      </c>
    </row>
    <row r="14" spans="1:9">
      <c r="A14" s="193" t="s">
        <v>321</v>
      </c>
      <c r="B14" s="194"/>
      <c r="C14" s="195"/>
      <c r="D14" s="196"/>
      <c r="E14" s="197"/>
      <c r="F14" s="197"/>
      <c r="G14" s="198"/>
      <c r="H14" s="197"/>
      <c r="I14" s="199"/>
    </row>
    <row r="15" spans="1:9">
      <c r="A15" s="202" t="s">
        <v>322</v>
      </c>
      <c r="B15" s="203"/>
      <c r="C15" s="195"/>
      <c r="D15" s="196"/>
      <c r="E15" s="197"/>
      <c r="F15" s="197"/>
      <c r="G15" s="198"/>
      <c r="H15" s="173">
        <v>90.43</v>
      </c>
      <c r="I15" s="199">
        <f>I7</f>
        <v>5.6334</v>
      </c>
    </row>
    <row r="16" spans="1:9">
      <c r="A16" s="202" t="s">
        <v>323</v>
      </c>
      <c r="B16" s="203"/>
      <c r="C16" s="195"/>
      <c r="D16" s="196"/>
      <c r="E16" s="197"/>
      <c r="F16" s="197"/>
      <c r="G16" s="198"/>
      <c r="H16" s="197"/>
      <c r="I16" s="199">
        <f>I11</f>
        <v>2176</v>
      </c>
    </row>
    <row r="17" spans="1:9">
      <c r="A17" s="202" t="s">
        <v>324</v>
      </c>
      <c r="B17" s="203"/>
      <c r="C17" s="195"/>
      <c r="D17" s="196"/>
      <c r="E17" s="197"/>
      <c r="F17" s="197"/>
      <c r="G17" s="198"/>
      <c r="H17" s="197"/>
      <c r="I17" s="199">
        <v>0</v>
      </c>
    </row>
    <row r="18" spans="1:9">
      <c r="A18" s="202" t="s">
        <v>325</v>
      </c>
      <c r="B18" s="203"/>
      <c r="C18" s="195"/>
      <c r="D18" s="196"/>
      <c r="E18" s="197"/>
      <c r="F18" s="197"/>
      <c r="G18" s="198"/>
      <c r="H18" s="197"/>
      <c r="I18" s="199">
        <v>1</v>
      </c>
    </row>
    <row r="19" spans="1:9">
      <c r="A19" s="202" t="s">
        <v>326</v>
      </c>
      <c r="B19" s="203"/>
      <c r="C19" s="195"/>
      <c r="D19" s="196"/>
      <c r="E19" s="197"/>
      <c r="F19" s="197"/>
      <c r="G19" s="198"/>
      <c r="H19" s="197"/>
      <c r="I19" s="199">
        <f>I15+I17</f>
        <v>5.6334</v>
      </c>
    </row>
    <row r="20" spans="1:9">
      <c r="A20" s="431" t="s">
        <v>327</v>
      </c>
      <c r="B20" s="432"/>
      <c r="C20" s="195"/>
      <c r="D20" s="196"/>
      <c r="E20" s="197"/>
      <c r="F20" s="197"/>
      <c r="G20" s="198"/>
      <c r="H20" s="197"/>
      <c r="I20" s="199">
        <f>SUM(I15+I17)/I18</f>
        <v>5.6334</v>
      </c>
    </row>
    <row r="21" spans="1:9">
      <c r="A21" s="202" t="s">
        <v>328</v>
      </c>
      <c r="B21" s="203"/>
      <c r="C21" s="195"/>
      <c r="D21" s="196"/>
      <c r="E21" s="197"/>
      <c r="F21" s="197"/>
      <c r="G21" s="198"/>
      <c r="H21" s="197"/>
      <c r="I21" s="199">
        <f>I20+I16</f>
        <v>2181.6334000000002</v>
      </c>
    </row>
    <row r="22" spans="1:9">
      <c r="A22" s="204" t="s">
        <v>329</v>
      </c>
      <c r="B22" s="205"/>
      <c r="C22" s="137"/>
      <c r="D22" s="206"/>
      <c r="E22" s="207"/>
      <c r="F22" s="207"/>
      <c r="G22" s="139"/>
      <c r="H22" s="206"/>
      <c r="I22" s="208"/>
    </row>
    <row r="23" spans="1:9" ht="13.8" thickBot="1">
      <c r="A23" s="209" t="s">
        <v>330</v>
      </c>
      <c r="B23" s="210"/>
      <c r="C23" s="211"/>
      <c r="D23" s="212"/>
      <c r="E23" s="213"/>
      <c r="F23" s="213"/>
      <c r="G23" s="214"/>
      <c r="H23" s="213"/>
      <c r="I23" s="215">
        <f>I22+I21</f>
        <v>2181.6334000000002</v>
      </c>
    </row>
  </sheetData>
  <mergeCells count="5">
    <mergeCell ref="B1:F1"/>
    <mergeCell ref="G1:I1"/>
    <mergeCell ref="C2:I2"/>
    <mergeCell ref="A3:I3"/>
    <mergeCell ref="A20:B20"/>
  </mergeCells>
  <printOptions horizontalCentered="1"/>
  <pageMargins left="0.70866141732283472" right="0.51181102362204722" top="0.39370078740157483" bottom="0.47244094488188981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workbookViewId="0">
      <selection activeCell="P8" sqref="P8"/>
    </sheetView>
  </sheetViews>
  <sheetFormatPr defaultRowHeight="13.2"/>
  <cols>
    <col min="1" max="1" width="27.44140625" style="125" customWidth="1"/>
    <col min="2" max="2" width="7.88671875" style="125" bestFit="1" customWidth="1"/>
    <col min="3" max="3" width="8.88671875" style="125" customWidth="1"/>
    <col min="4" max="4" width="6.109375" style="125" bestFit="1" customWidth="1"/>
    <col min="5" max="5" width="7" style="125" bestFit="1" customWidth="1"/>
    <col min="6" max="8" width="7.6640625" style="125" bestFit="1" customWidth="1"/>
    <col min="9" max="9" width="10.33203125" style="125" customWidth="1"/>
    <col min="10" max="256" width="9.109375" style="125"/>
    <col min="257" max="257" width="27.44140625" style="125" customWidth="1"/>
    <col min="258" max="258" width="7.88671875" style="125" bestFit="1" customWidth="1"/>
    <col min="259" max="259" width="8.88671875" style="125" customWidth="1"/>
    <col min="260" max="260" width="6.109375" style="125" bestFit="1" customWidth="1"/>
    <col min="261" max="261" width="7" style="125" bestFit="1" customWidth="1"/>
    <col min="262" max="264" width="7.6640625" style="125" bestFit="1" customWidth="1"/>
    <col min="265" max="265" width="10.33203125" style="125" customWidth="1"/>
    <col min="266" max="512" width="9.109375" style="125"/>
    <col min="513" max="513" width="27.44140625" style="125" customWidth="1"/>
    <col min="514" max="514" width="7.88671875" style="125" bestFit="1" customWidth="1"/>
    <col min="515" max="515" width="8.88671875" style="125" customWidth="1"/>
    <col min="516" max="516" width="6.109375" style="125" bestFit="1" customWidth="1"/>
    <col min="517" max="517" width="7" style="125" bestFit="1" customWidth="1"/>
    <col min="518" max="520" width="7.6640625" style="125" bestFit="1" customWidth="1"/>
    <col min="521" max="521" width="10.33203125" style="125" customWidth="1"/>
    <col min="522" max="768" width="9.109375" style="125"/>
    <col min="769" max="769" width="27.44140625" style="125" customWidth="1"/>
    <col min="770" max="770" width="7.88671875" style="125" bestFit="1" customWidth="1"/>
    <col min="771" max="771" width="8.88671875" style="125" customWidth="1"/>
    <col min="772" max="772" width="6.109375" style="125" bestFit="1" customWidth="1"/>
    <col min="773" max="773" width="7" style="125" bestFit="1" customWidth="1"/>
    <col min="774" max="776" width="7.6640625" style="125" bestFit="1" customWidth="1"/>
    <col min="777" max="777" width="10.33203125" style="125" customWidth="1"/>
    <col min="778" max="1024" width="9.109375" style="125"/>
    <col min="1025" max="1025" width="27.44140625" style="125" customWidth="1"/>
    <col min="1026" max="1026" width="7.88671875" style="125" bestFit="1" customWidth="1"/>
    <col min="1027" max="1027" width="8.88671875" style="125" customWidth="1"/>
    <col min="1028" max="1028" width="6.109375" style="125" bestFit="1" customWidth="1"/>
    <col min="1029" max="1029" width="7" style="125" bestFit="1" customWidth="1"/>
    <col min="1030" max="1032" width="7.6640625" style="125" bestFit="1" customWidth="1"/>
    <col min="1033" max="1033" width="10.33203125" style="125" customWidth="1"/>
    <col min="1034" max="1280" width="9.109375" style="125"/>
    <col min="1281" max="1281" width="27.44140625" style="125" customWidth="1"/>
    <col min="1282" max="1282" width="7.88671875" style="125" bestFit="1" customWidth="1"/>
    <col min="1283" max="1283" width="8.88671875" style="125" customWidth="1"/>
    <col min="1284" max="1284" width="6.109375" style="125" bestFit="1" customWidth="1"/>
    <col min="1285" max="1285" width="7" style="125" bestFit="1" customWidth="1"/>
    <col min="1286" max="1288" width="7.6640625" style="125" bestFit="1" customWidth="1"/>
    <col min="1289" max="1289" width="10.33203125" style="125" customWidth="1"/>
    <col min="1290" max="1536" width="9.109375" style="125"/>
    <col min="1537" max="1537" width="27.44140625" style="125" customWidth="1"/>
    <col min="1538" max="1538" width="7.88671875" style="125" bestFit="1" customWidth="1"/>
    <col min="1539" max="1539" width="8.88671875" style="125" customWidth="1"/>
    <col min="1540" max="1540" width="6.109375" style="125" bestFit="1" customWidth="1"/>
    <col min="1541" max="1541" width="7" style="125" bestFit="1" customWidth="1"/>
    <col min="1542" max="1544" width="7.6640625" style="125" bestFit="1" customWidth="1"/>
    <col min="1545" max="1545" width="10.33203125" style="125" customWidth="1"/>
    <col min="1546" max="1792" width="9.109375" style="125"/>
    <col min="1793" max="1793" width="27.44140625" style="125" customWidth="1"/>
    <col min="1794" max="1794" width="7.88671875" style="125" bestFit="1" customWidth="1"/>
    <col min="1795" max="1795" width="8.88671875" style="125" customWidth="1"/>
    <col min="1796" max="1796" width="6.109375" style="125" bestFit="1" customWidth="1"/>
    <col min="1797" max="1797" width="7" style="125" bestFit="1" customWidth="1"/>
    <col min="1798" max="1800" width="7.6640625" style="125" bestFit="1" customWidth="1"/>
    <col min="1801" max="1801" width="10.33203125" style="125" customWidth="1"/>
    <col min="1802" max="2048" width="9.109375" style="125"/>
    <col min="2049" max="2049" width="27.44140625" style="125" customWidth="1"/>
    <col min="2050" max="2050" width="7.88671875" style="125" bestFit="1" customWidth="1"/>
    <col min="2051" max="2051" width="8.88671875" style="125" customWidth="1"/>
    <col min="2052" max="2052" width="6.109375" style="125" bestFit="1" customWidth="1"/>
    <col min="2053" max="2053" width="7" style="125" bestFit="1" customWidth="1"/>
    <col min="2054" max="2056" width="7.6640625" style="125" bestFit="1" customWidth="1"/>
    <col min="2057" max="2057" width="10.33203125" style="125" customWidth="1"/>
    <col min="2058" max="2304" width="9.109375" style="125"/>
    <col min="2305" max="2305" width="27.44140625" style="125" customWidth="1"/>
    <col min="2306" max="2306" width="7.88671875" style="125" bestFit="1" customWidth="1"/>
    <col min="2307" max="2307" width="8.88671875" style="125" customWidth="1"/>
    <col min="2308" max="2308" width="6.109375" style="125" bestFit="1" customWidth="1"/>
    <col min="2309" max="2309" width="7" style="125" bestFit="1" customWidth="1"/>
    <col min="2310" max="2312" width="7.6640625" style="125" bestFit="1" customWidth="1"/>
    <col min="2313" max="2313" width="10.33203125" style="125" customWidth="1"/>
    <col min="2314" max="2560" width="9.109375" style="125"/>
    <col min="2561" max="2561" width="27.44140625" style="125" customWidth="1"/>
    <col min="2562" max="2562" width="7.88671875" style="125" bestFit="1" customWidth="1"/>
    <col min="2563" max="2563" width="8.88671875" style="125" customWidth="1"/>
    <col min="2564" max="2564" width="6.109375" style="125" bestFit="1" customWidth="1"/>
    <col min="2565" max="2565" width="7" style="125" bestFit="1" customWidth="1"/>
    <col min="2566" max="2568" width="7.6640625" style="125" bestFit="1" customWidth="1"/>
    <col min="2569" max="2569" width="10.33203125" style="125" customWidth="1"/>
    <col min="2570" max="2816" width="9.109375" style="125"/>
    <col min="2817" max="2817" width="27.44140625" style="125" customWidth="1"/>
    <col min="2818" max="2818" width="7.88671875" style="125" bestFit="1" customWidth="1"/>
    <col min="2819" max="2819" width="8.88671875" style="125" customWidth="1"/>
    <col min="2820" max="2820" width="6.109375" style="125" bestFit="1" customWidth="1"/>
    <col min="2821" max="2821" width="7" style="125" bestFit="1" customWidth="1"/>
    <col min="2822" max="2824" width="7.6640625" style="125" bestFit="1" customWidth="1"/>
    <col min="2825" max="2825" width="10.33203125" style="125" customWidth="1"/>
    <col min="2826" max="3072" width="9.109375" style="125"/>
    <col min="3073" max="3073" width="27.44140625" style="125" customWidth="1"/>
    <col min="3074" max="3074" width="7.88671875" style="125" bestFit="1" customWidth="1"/>
    <col min="3075" max="3075" width="8.88671875" style="125" customWidth="1"/>
    <col min="3076" max="3076" width="6.109375" style="125" bestFit="1" customWidth="1"/>
    <col min="3077" max="3077" width="7" style="125" bestFit="1" customWidth="1"/>
    <col min="3078" max="3080" width="7.6640625" style="125" bestFit="1" customWidth="1"/>
    <col min="3081" max="3081" width="10.33203125" style="125" customWidth="1"/>
    <col min="3082" max="3328" width="9.109375" style="125"/>
    <col min="3329" max="3329" width="27.44140625" style="125" customWidth="1"/>
    <col min="3330" max="3330" width="7.88671875" style="125" bestFit="1" customWidth="1"/>
    <col min="3331" max="3331" width="8.88671875" style="125" customWidth="1"/>
    <col min="3332" max="3332" width="6.109375" style="125" bestFit="1" customWidth="1"/>
    <col min="3333" max="3333" width="7" style="125" bestFit="1" customWidth="1"/>
    <col min="3334" max="3336" width="7.6640625" style="125" bestFit="1" customWidth="1"/>
    <col min="3337" max="3337" width="10.33203125" style="125" customWidth="1"/>
    <col min="3338" max="3584" width="9.109375" style="125"/>
    <col min="3585" max="3585" width="27.44140625" style="125" customWidth="1"/>
    <col min="3586" max="3586" width="7.88671875" style="125" bestFit="1" customWidth="1"/>
    <col min="3587" max="3587" width="8.88671875" style="125" customWidth="1"/>
    <col min="3588" max="3588" width="6.109375" style="125" bestFit="1" customWidth="1"/>
    <col min="3589" max="3589" width="7" style="125" bestFit="1" customWidth="1"/>
    <col min="3590" max="3592" width="7.6640625" style="125" bestFit="1" customWidth="1"/>
    <col min="3593" max="3593" width="10.33203125" style="125" customWidth="1"/>
    <col min="3594" max="3840" width="9.109375" style="125"/>
    <col min="3841" max="3841" width="27.44140625" style="125" customWidth="1"/>
    <col min="3842" max="3842" width="7.88671875" style="125" bestFit="1" customWidth="1"/>
    <col min="3843" max="3843" width="8.88671875" style="125" customWidth="1"/>
    <col min="3844" max="3844" width="6.109375" style="125" bestFit="1" customWidth="1"/>
    <col min="3845" max="3845" width="7" style="125" bestFit="1" customWidth="1"/>
    <col min="3846" max="3848" width="7.6640625" style="125" bestFit="1" customWidth="1"/>
    <col min="3849" max="3849" width="10.33203125" style="125" customWidth="1"/>
    <col min="3850" max="4096" width="9.109375" style="125"/>
    <col min="4097" max="4097" width="27.44140625" style="125" customWidth="1"/>
    <col min="4098" max="4098" width="7.88671875" style="125" bestFit="1" customWidth="1"/>
    <col min="4099" max="4099" width="8.88671875" style="125" customWidth="1"/>
    <col min="4100" max="4100" width="6.109375" style="125" bestFit="1" customWidth="1"/>
    <col min="4101" max="4101" width="7" style="125" bestFit="1" customWidth="1"/>
    <col min="4102" max="4104" width="7.6640625" style="125" bestFit="1" customWidth="1"/>
    <col min="4105" max="4105" width="10.33203125" style="125" customWidth="1"/>
    <col min="4106" max="4352" width="9.109375" style="125"/>
    <col min="4353" max="4353" width="27.44140625" style="125" customWidth="1"/>
    <col min="4354" max="4354" width="7.88671875" style="125" bestFit="1" customWidth="1"/>
    <col min="4355" max="4355" width="8.88671875" style="125" customWidth="1"/>
    <col min="4356" max="4356" width="6.109375" style="125" bestFit="1" customWidth="1"/>
    <col min="4357" max="4357" width="7" style="125" bestFit="1" customWidth="1"/>
    <col min="4358" max="4360" width="7.6640625" style="125" bestFit="1" customWidth="1"/>
    <col min="4361" max="4361" width="10.33203125" style="125" customWidth="1"/>
    <col min="4362" max="4608" width="9.109375" style="125"/>
    <col min="4609" max="4609" width="27.44140625" style="125" customWidth="1"/>
    <col min="4610" max="4610" width="7.88671875" style="125" bestFit="1" customWidth="1"/>
    <col min="4611" max="4611" width="8.88671875" style="125" customWidth="1"/>
    <col min="4612" max="4612" width="6.109375" style="125" bestFit="1" customWidth="1"/>
    <col min="4613" max="4613" width="7" style="125" bestFit="1" customWidth="1"/>
    <col min="4614" max="4616" width="7.6640625" style="125" bestFit="1" customWidth="1"/>
    <col min="4617" max="4617" width="10.33203125" style="125" customWidth="1"/>
    <col min="4618" max="4864" width="9.109375" style="125"/>
    <col min="4865" max="4865" width="27.44140625" style="125" customWidth="1"/>
    <col min="4866" max="4866" width="7.88671875" style="125" bestFit="1" customWidth="1"/>
    <col min="4867" max="4867" width="8.88671875" style="125" customWidth="1"/>
    <col min="4868" max="4868" width="6.109375" style="125" bestFit="1" customWidth="1"/>
    <col min="4869" max="4869" width="7" style="125" bestFit="1" customWidth="1"/>
    <col min="4870" max="4872" width="7.6640625" style="125" bestFit="1" customWidth="1"/>
    <col min="4873" max="4873" width="10.33203125" style="125" customWidth="1"/>
    <col min="4874" max="5120" width="9.109375" style="125"/>
    <col min="5121" max="5121" width="27.44140625" style="125" customWidth="1"/>
    <col min="5122" max="5122" width="7.88671875" style="125" bestFit="1" customWidth="1"/>
    <col min="5123" max="5123" width="8.88671875" style="125" customWidth="1"/>
    <col min="5124" max="5124" width="6.109375" style="125" bestFit="1" customWidth="1"/>
    <col min="5125" max="5125" width="7" style="125" bestFit="1" customWidth="1"/>
    <col min="5126" max="5128" width="7.6640625" style="125" bestFit="1" customWidth="1"/>
    <col min="5129" max="5129" width="10.33203125" style="125" customWidth="1"/>
    <col min="5130" max="5376" width="9.109375" style="125"/>
    <col min="5377" max="5377" width="27.44140625" style="125" customWidth="1"/>
    <col min="5378" max="5378" width="7.88671875" style="125" bestFit="1" customWidth="1"/>
    <col min="5379" max="5379" width="8.88671875" style="125" customWidth="1"/>
    <col min="5380" max="5380" width="6.109375" style="125" bestFit="1" customWidth="1"/>
    <col min="5381" max="5381" width="7" style="125" bestFit="1" customWidth="1"/>
    <col min="5382" max="5384" width="7.6640625" style="125" bestFit="1" customWidth="1"/>
    <col min="5385" max="5385" width="10.33203125" style="125" customWidth="1"/>
    <col min="5386" max="5632" width="9.109375" style="125"/>
    <col min="5633" max="5633" width="27.44140625" style="125" customWidth="1"/>
    <col min="5634" max="5634" width="7.88671875" style="125" bestFit="1" customWidth="1"/>
    <col min="5635" max="5635" width="8.88671875" style="125" customWidth="1"/>
    <col min="5636" max="5636" width="6.109375" style="125" bestFit="1" customWidth="1"/>
    <col min="5637" max="5637" width="7" style="125" bestFit="1" customWidth="1"/>
    <col min="5638" max="5640" width="7.6640625" style="125" bestFit="1" customWidth="1"/>
    <col min="5641" max="5641" width="10.33203125" style="125" customWidth="1"/>
    <col min="5642" max="5888" width="9.109375" style="125"/>
    <col min="5889" max="5889" width="27.44140625" style="125" customWidth="1"/>
    <col min="5890" max="5890" width="7.88671875" style="125" bestFit="1" customWidth="1"/>
    <col min="5891" max="5891" width="8.88671875" style="125" customWidth="1"/>
    <col min="5892" max="5892" width="6.109375" style="125" bestFit="1" customWidth="1"/>
    <col min="5893" max="5893" width="7" style="125" bestFit="1" customWidth="1"/>
    <col min="5894" max="5896" width="7.6640625" style="125" bestFit="1" customWidth="1"/>
    <col min="5897" max="5897" width="10.33203125" style="125" customWidth="1"/>
    <col min="5898" max="6144" width="9.109375" style="125"/>
    <col min="6145" max="6145" width="27.44140625" style="125" customWidth="1"/>
    <col min="6146" max="6146" width="7.88671875" style="125" bestFit="1" customWidth="1"/>
    <col min="6147" max="6147" width="8.88671875" style="125" customWidth="1"/>
    <col min="6148" max="6148" width="6.109375" style="125" bestFit="1" customWidth="1"/>
    <col min="6149" max="6149" width="7" style="125" bestFit="1" customWidth="1"/>
    <col min="6150" max="6152" width="7.6640625" style="125" bestFit="1" customWidth="1"/>
    <col min="6153" max="6153" width="10.33203125" style="125" customWidth="1"/>
    <col min="6154" max="6400" width="9.109375" style="125"/>
    <col min="6401" max="6401" width="27.44140625" style="125" customWidth="1"/>
    <col min="6402" max="6402" width="7.88671875" style="125" bestFit="1" customWidth="1"/>
    <col min="6403" max="6403" width="8.88671875" style="125" customWidth="1"/>
    <col min="6404" max="6404" width="6.109375" style="125" bestFit="1" customWidth="1"/>
    <col min="6405" max="6405" width="7" style="125" bestFit="1" customWidth="1"/>
    <col min="6406" max="6408" width="7.6640625" style="125" bestFit="1" customWidth="1"/>
    <col min="6409" max="6409" width="10.33203125" style="125" customWidth="1"/>
    <col min="6410" max="6656" width="9.109375" style="125"/>
    <col min="6657" max="6657" width="27.44140625" style="125" customWidth="1"/>
    <col min="6658" max="6658" width="7.88671875" style="125" bestFit="1" customWidth="1"/>
    <col min="6659" max="6659" width="8.88671875" style="125" customWidth="1"/>
    <col min="6660" max="6660" width="6.109375" style="125" bestFit="1" customWidth="1"/>
    <col min="6661" max="6661" width="7" style="125" bestFit="1" customWidth="1"/>
    <col min="6662" max="6664" width="7.6640625" style="125" bestFit="1" customWidth="1"/>
    <col min="6665" max="6665" width="10.33203125" style="125" customWidth="1"/>
    <col min="6666" max="6912" width="9.109375" style="125"/>
    <col min="6913" max="6913" width="27.44140625" style="125" customWidth="1"/>
    <col min="6914" max="6914" width="7.88671875" style="125" bestFit="1" customWidth="1"/>
    <col min="6915" max="6915" width="8.88671875" style="125" customWidth="1"/>
    <col min="6916" max="6916" width="6.109375" style="125" bestFit="1" customWidth="1"/>
    <col min="6917" max="6917" width="7" style="125" bestFit="1" customWidth="1"/>
    <col min="6918" max="6920" width="7.6640625" style="125" bestFit="1" customWidth="1"/>
    <col min="6921" max="6921" width="10.33203125" style="125" customWidth="1"/>
    <col min="6922" max="7168" width="9.109375" style="125"/>
    <col min="7169" max="7169" width="27.44140625" style="125" customWidth="1"/>
    <col min="7170" max="7170" width="7.88671875" style="125" bestFit="1" customWidth="1"/>
    <col min="7171" max="7171" width="8.88671875" style="125" customWidth="1"/>
    <col min="7172" max="7172" width="6.109375" style="125" bestFit="1" customWidth="1"/>
    <col min="7173" max="7173" width="7" style="125" bestFit="1" customWidth="1"/>
    <col min="7174" max="7176" width="7.6640625" style="125" bestFit="1" customWidth="1"/>
    <col min="7177" max="7177" width="10.33203125" style="125" customWidth="1"/>
    <col min="7178" max="7424" width="9.109375" style="125"/>
    <col min="7425" max="7425" width="27.44140625" style="125" customWidth="1"/>
    <col min="7426" max="7426" width="7.88671875" style="125" bestFit="1" customWidth="1"/>
    <col min="7427" max="7427" width="8.88671875" style="125" customWidth="1"/>
    <col min="7428" max="7428" width="6.109375" style="125" bestFit="1" customWidth="1"/>
    <col min="7429" max="7429" width="7" style="125" bestFit="1" customWidth="1"/>
    <col min="7430" max="7432" width="7.6640625" style="125" bestFit="1" customWidth="1"/>
    <col min="7433" max="7433" width="10.33203125" style="125" customWidth="1"/>
    <col min="7434" max="7680" width="9.109375" style="125"/>
    <col min="7681" max="7681" width="27.44140625" style="125" customWidth="1"/>
    <col min="7682" max="7682" width="7.88671875" style="125" bestFit="1" customWidth="1"/>
    <col min="7683" max="7683" width="8.88671875" style="125" customWidth="1"/>
    <col min="7684" max="7684" width="6.109375" style="125" bestFit="1" customWidth="1"/>
    <col min="7685" max="7685" width="7" style="125" bestFit="1" customWidth="1"/>
    <col min="7686" max="7688" width="7.6640625" style="125" bestFit="1" customWidth="1"/>
    <col min="7689" max="7689" width="10.33203125" style="125" customWidth="1"/>
    <col min="7690" max="7936" width="9.109375" style="125"/>
    <col min="7937" max="7937" width="27.44140625" style="125" customWidth="1"/>
    <col min="7938" max="7938" width="7.88671875" style="125" bestFit="1" customWidth="1"/>
    <col min="7939" max="7939" width="8.88671875" style="125" customWidth="1"/>
    <col min="7940" max="7940" width="6.109375" style="125" bestFit="1" customWidth="1"/>
    <col min="7941" max="7941" width="7" style="125" bestFit="1" customWidth="1"/>
    <col min="7942" max="7944" width="7.6640625" style="125" bestFit="1" customWidth="1"/>
    <col min="7945" max="7945" width="10.33203125" style="125" customWidth="1"/>
    <col min="7946" max="8192" width="9.109375" style="125"/>
    <col min="8193" max="8193" width="27.44140625" style="125" customWidth="1"/>
    <col min="8194" max="8194" width="7.88671875" style="125" bestFit="1" customWidth="1"/>
    <col min="8195" max="8195" width="8.88671875" style="125" customWidth="1"/>
    <col min="8196" max="8196" width="6.109375" style="125" bestFit="1" customWidth="1"/>
    <col min="8197" max="8197" width="7" style="125" bestFit="1" customWidth="1"/>
    <col min="8198" max="8200" width="7.6640625" style="125" bestFit="1" customWidth="1"/>
    <col min="8201" max="8201" width="10.33203125" style="125" customWidth="1"/>
    <col min="8202" max="8448" width="9.109375" style="125"/>
    <col min="8449" max="8449" width="27.44140625" style="125" customWidth="1"/>
    <col min="8450" max="8450" width="7.88671875" style="125" bestFit="1" customWidth="1"/>
    <col min="8451" max="8451" width="8.88671875" style="125" customWidth="1"/>
    <col min="8452" max="8452" width="6.109375" style="125" bestFit="1" customWidth="1"/>
    <col min="8453" max="8453" width="7" style="125" bestFit="1" customWidth="1"/>
    <col min="8454" max="8456" width="7.6640625" style="125" bestFit="1" customWidth="1"/>
    <col min="8457" max="8457" width="10.33203125" style="125" customWidth="1"/>
    <col min="8458" max="8704" width="9.109375" style="125"/>
    <col min="8705" max="8705" width="27.44140625" style="125" customWidth="1"/>
    <col min="8706" max="8706" width="7.88671875" style="125" bestFit="1" customWidth="1"/>
    <col min="8707" max="8707" width="8.88671875" style="125" customWidth="1"/>
    <col min="8708" max="8708" width="6.109375" style="125" bestFit="1" customWidth="1"/>
    <col min="8709" max="8709" width="7" style="125" bestFit="1" customWidth="1"/>
    <col min="8710" max="8712" width="7.6640625" style="125" bestFit="1" customWidth="1"/>
    <col min="8713" max="8713" width="10.33203125" style="125" customWidth="1"/>
    <col min="8714" max="8960" width="9.109375" style="125"/>
    <col min="8961" max="8961" width="27.44140625" style="125" customWidth="1"/>
    <col min="8962" max="8962" width="7.88671875" style="125" bestFit="1" customWidth="1"/>
    <col min="8963" max="8963" width="8.88671875" style="125" customWidth="1"/>
    <col min="8964" max="8964" width="6.109375" style="125" bestFit="1" customWidth="1"/>
    <col min="8965" max="8965" width="7" style="125" bestFit="1" customWidth="1"/>
    <col min="8966" max="8968" width="7.6640625" style="125" bestFit="1" customWidth="1"/>
    <col min="8969" max="8969" width="10.33203125" style="125" customWidth="1"/>
    <col min="8970" max="9216" width="9.109375" style="125"/>
    <col min="9217" max="9217" width="27.44140625" style="125" customWidth="1"/>
    <col min="9218" max="9218" width="7.88671875" style="125" bestFit="1" customWidth="1"/>
    <col min="9219" max="9219" width="8.88671875" style="125" customWidth="1"/>
    <col min="9220" max="9220" width="6.109375" style="125" bestFit="1" customWidth="1"/>
    <col min="9221" max="9221" width="7" style="125" bestFit="1" customWidth="1"/>
    <col min="9222" max="9224" width="7.6640625" style="125" bestFit="1" customWidth="1"/>
    <col min="9225" max="9225" width="10.33203125" style="125" customWidth="1"/>
    <col min="9226" max="9472" width="9.109375" style="125"/>
    <col min="9473" max="9473" width="27.44140625" style="125" customWidth="1"/>
    <col min="9474" max="9474" width="7.88671875" style="125" bestFit="1" customWidth="1"/>
    <col min="9475" max="9475" width="8.88671875" style="125" customWidth="1"/>
    <col min="9476" max="9476" width="6.109375" style="125" bestFit="1" customWidth="1"/>
    <col min="9477" max="9477" width="7" style="125" bestFit="1" customWidth="1"/>
    <col min="9478" max="9480" width="7.6640625" style="125" bestFit="1" customWidth="1"/>
    <col min="9481" max="9481" width="10.33203125" style="125" customWidth="1"/>
    <col min="9482" max="9728" width="9.109375" style="125"/>
    <col min="9729" max="9729" width="27.44140625" style="125" customWidth="1"/>
    <col min="9730" max="9730" width="7.88671875" style="125" bestFit="1" customWidth="1"/>
    <col min="9731" max="9731" width="8.88671875" style="125" customWidth="1"/>
    <col min="9732" max="9732" width="6.109375" style="125" bestFit="1" customWidth="1"/>
    <col min="9733" max="9733" width="7" style="125" bestFit="1" customWidth="1"/>
    <col min="9734" max="9736" width="7.6640625" style="125" bestFit="1" customWidth="1"/>
    <col min="9737" max="9737" width="10.33203125" style="125" customWidth="1"/>
    <col min="9738" max="9984" width="9.109375" style="125"/>
    <col min="9985" max="9985" width="27.44140625" style="125" customWidth="1"/>
    <col min="9986" max="9986" width="7.88671875" style="125" bestFit="1" customWidth="1"/>
    <col min="9987" max="9987" width="8.88671875" style="125" customWidth="1"/>
    <col min="9988" max="9988" width="6.109375" style="125" bestFit="1" customWidth="1"/>
    <col min="9989" max="9989" width="7" style="125" bestFit="1" customWidth="1"/>
    <col min="9990" max="9992" width="7.6640625" style="125" bestFit="1" customWidth="1"/>
    <col min="9993" max="9993" width="10.33203125" style="125" customWidth="1"/>
    <col min="9994" max="10240" width="9.109375" style="125"/>
    <col min="10241" max="10241" width="27.44140625" style="125" customWidth="1"/>
    <col min="10242" max="10242" width="7.88671875" style="125" bestFit="1" customWidth="1"/>
    <col min="10243" max="10243" width="8.88671875" style="125" customWidth="1"/>
    <col min="10244" max="10244" width="6.109375" style="125" bestFit="1" customWidth="1"/>
    <col min="10245" max="10245" width="7" style="125" bestFit="1" customWidth="1"/>
    <col min="10246" max="10248" width="7.6640625" style="125" bestFit="1" customWidth="1"/>
    <col min="10249" max="10249" width="10.33203125" style="125" customWidth="1"/>
    <col min="10250" max="10496" width="9.109375" style="125"/>
    <col min="10497" max="10497" width="27.44140625" style="125" customWidth="1"/>
    <col min="10498" max="10498" width="7.88671875" style="125" bestFit="1" customWidth="1"/>
    <col min="10499" max="10499" width="8.88671875" style="125" customWidth="1"/>
    <col min="10500" max="10500" width="6.109375" style="125" bestFit="1" customWidth="1"/>
    <col min="10501" max="10501" width="7" style="125" bestFit="1" customWidth="1"/>
    <col min="10502" max="10504" width="7.6640625" style="125" bestFit="1" customWidth="1"/>
    <col min="10505" max="10505" width="10.33203125" style="125" customWidth="1"/>
    <col min="10506" max="10752" width="9.109375" style="125"/>
    <col min="10753" max="10753" width="27.44140625" style="125" customWidth="1"/>
    <col min="10754" max="10754" width="7.88671875" style="125" bestFit="1" customWidth="1"/>
    <col min="10755" max="10755" width="8.88671875" style="125" customWidth="1"/>
    <col min="10756" max="10756" width="6.109375" style="125" bestFit="1" customWidth="1"/>
    <col min="10757" max="10757" width="7" style="125" bestFit="1" customWidth="1"/>
    <col min="10758" max="10760" width="7.6640625" style="125" bestFit="1" customWidth="1"/>
    <col min="10761" max="10761" width="10.33203125" style="125" customWidth="1"/>
    <col min="10762" max="11008" width="9.109375" style="125"/>
    <col min="11009" max="11009" width="27.44140625" style="125" customWidth="1"/>
    <col min="11010" max="11010" width="7.88671875" style="125" bestFit="1" customWidth="1"/>
    <col min="11011" max="11011" width="8.88671875" style="125" customWidth="1"/>
    <col min="11012" max="11012" width="6.109375" style="125" bestFit="1" customWidth="1"/>
    <col min="11013" max="11013" width="7" style="125" bestFit="1" customWidth="1"/>
    <col min="11014" max="11016" width="7.6640625" style="125" bestFit="1" customWidth="1"/>
    <col min="11017" max="11017" width="10.33203125" style="125" customWidth="1"/>
    <col min="11018" max="11264" width="9.109375" style="125"/>
    <col min="11265" max="11265" width="27.44140625" style="125" customWidth="1"/>
    <col min="11266" max="11266" width="7.88671875" style="125" bestFit="1" customWidth="1"/>
    <col min="11267" max="11267" width="8.88671875" style="125" customWidth="1"/>
    <col min="11268" max="11268" width="6.109375" style="125" bestFit="1" customWidth="1"/>
    <col min="11269" max="11269" width="7" style="125" bestFit="1" customWidth="1"/>
    <col min="11270" max="11272" width="7.6640625" style="125" bestFit="1" customWidth="1"/>
    <col min="11273" max="11273" width="10.33203125" style="125" customWidth="1"/>
    <col min="11274" max="11520" width="9.109375" style="125"/>
    <col min="11521" max="11521" width="27.44140625" style="125" customWidth="1"/>
    <col min="11522" max="11522" width="7.88671875" style="125" bestFit="1" customWidth="1"/>
    <col min="11523" max="11523" width="8.88671875" style="125" customWidth="1"/>
    <col min="11524" max="11524" width="6.109375" style="125" bestFit="1" customWidth="1"/>
    <col min="11525" max="11525" width="7" style="125" bestFit="1" customWidth="1"/>
    <col min="11526" max="11528" width="7.6640625" style="125" bestFit="1" customWidth="1"/>
    <col min="11529" max="11529" width="10.33203125" style="125" customWidth="1"/>
    <col min="11530" max="11776" width="9.109375" style="125"/>
    <col min="11777" max="11777" width="27.44140625" style="125" customWidth="1"/>
    <col min="11778" max="11778" width="7.88671875" style="125" bestFit="1" customWidth="1"/>
    <col min="11779" max="11779" width="8.88671875" style="125" customWidth="1"/>
    <col min="11780" max="11780" width="6.109375" style="125" bestFit="1" customWidth="1"/>
    <col min="11781" max="11781" width="7" style="125" bestFit="1" customWidth="1"/>
    <col min="11782" max="11784" width="7.6640625" style="125" bestFit="1" customWidth="1"/>
    <col min="11785" max="11785" width="10.33203125" style="125" customWidth="1"/>
    <col min="11786" max="12032" width="9.109375" style="125"/>
    <col min="12033" max="12033" width="27.44140625" style="125" customWidth="1"/>
    <col min="12034" max="12034" width="7.88671875" style="125" bestFit="1" customWidth="1"/>
    <col min="12035" max="12035" width="8.88671875" style="125" customWidth="1"/>
    <col min="12036" max="12036" width="6.109375" style="125" bestFit="1" customWidth="1"/>
    <col min="12037" max="12037" width="7" style="125" bestFit="1" customWidth="1"/>
    <col min="12038" max="12040" width="7.6640625" style="125" bestFit="1" customWidth="1"/>
    <col min="12041" max="12041" width="10.33203125" style="125" customWidth="1"/>
    <col min="12042" max="12288" width="9.109375" style="125"/>
    <col min="12289" max="12289" width="27.44140625" style="125" customWidth="1"/>
    <col min="12290" max="12290" width="7.88671875" style="125" bestFit="1" customWidth="1"/>
    <col min="12291" max="12291" width="8.88671875" style="125" customWidth="1"/>
    <col min="12292" max="12292" width="6.109375" style="125" bestFit="1" customWidth="1"/>
    <col min="12293" max="12293" width="7" style="125" bestFit="1" customWidth="1"/>
    <col min="12294" max="12296" width="7.6640625" style="125" bestFit="1" customWidth="1"/>
    <col min="12297" max="12297" width="10.33203125" style="125" customWidth="1"/>
    <col min="12298" max="12544" width="9.109375" style="125"/>
    <col min="12545" max="12545" width="27.44140625" style="125" customWidth="1"/>
    <col min="12546" max="12546" width="7.88671875" style="125" bestFit="1" customWidth="1"/>
    <col min="12547" max="12547" width="8.88671875" style="125" customWidth="1"/>
    <col min="12548" max="12548" width="6.109375" style="125" bestFit="1" customWidth="1"/>
    <col min="12549" max="12549" width="7" style="125" bestFit="1" customWidth="1"/>
    <col min="12550" max="12552" width="7.6640625" style="125" bestFit="1" customWidth="1"/>
    <col min="12553" max="12553" width="10.33203125" style="125" customWidth="1"/>
    <col min="12554" max="12800" width="9.109375" style="125"/>
    <col min="12801" max="12801" width="27.44140625" style="125" customWidth="1"/>
    <col min="12802" max="12802" width="7.88671875" style="125" bestFit="1" customWidth="1"/>
    <col min="12803" max="12803" width="8.88671875" style="125" customWidth="1"/>
    <col min="12804" max="12804" width="6.109375" style="125" bestFit="1" customWidth="1"/>
    <col min="12805" max="12805" width="7" style="125" bestFit="1" customWidth="1"/>
    <col min="12806" max="12808" width="7.6640625" style="125" bestFit="1" customWidth="1"/>
    <col min="12809" max="12809" width="10.33203125" style="125" customWidth="1"/>
    <col min="12810" max="13056" width="9.109375" style="125"/>
    <col min="13057" max="13057" width="27.44140625" style="125" customWidth="1"/>
    <col min="13058" max="13058" width="7.88671875" style="125" bestFit="1" customWidth="1"/>
    <col min="13059" max="13059" width="8.88671875" style="125" customWidth="1"/>
    <col min="13060" max="13060" width="6.109375" style="125" bestFit="1" customWidth="1"/>
    <col min="13061" max="13061" width="7" style="125" bestFit="1" customWidth="1"/>
    <col min="13062" max="13064" width="7.6640625" style="125" bestFit="1" customWidth="1"/>
    <col min="13065" max="13065" width="10.33203125" style="125" customWidth="1"/>
    <col min="13066" max="13312" width="9.109375" style="125"/>
    <col min="13313" max="13313" width="27.44140625" style="125" customWidth="1"/>
    <col min="13314" max="13314" width="7.88671875" style="125" bestFit="1" customWidth="1"/>
    <col min="13315" max="13315" width="8.88671875" style="125" customWidth="1"/>
    <col min="13316" max="13316" width="6.109375" style="125" bestFit="1" customWidth="1"/>
    <col min="13317" max="13317" width="7" style="125" bestFit="1" customWidth="1"/>
    <col min="13318" max="13320" width="7.6640625" style="125" bestFit="1" customWidth="1"/>
    <col min="13321" max="13321" width="10.33203125" style="125" customWidth="1"/>
    <col min="13322" max="13568" width="9.109375" style="125"/>
    <col min="13569" max="13569" width="27.44140625" style="125" customWidth="1"/>
    <col min="13570" max="13570" width="7.88671875" style="125" bestFit="1" customWidth="1"/>
    <col min="13571" max="13571" width="8.88671875" style="125" customWidth="1"/>
    <col min="13572" max="13572" width="6.109375" style="125" bestFit="1" customWidth="1"/>
    <col min="13573" max="13573" width="7" style="125" bestFit="1" customWidth="1"/>
    <col min="13574" max="13576" width="7.6640625" style="125" bestFit="1" customWidth="1"/>
    <col min="13577" max="13577" width="10.33203125" style="125" customWidth="1"/>
    <col min="13578" max="13824" width="9.109375" style="125"/>
    <col min="13825" max="13825" width="27.44140625" style="125" customWidth="1"/>
    <col min="13826" max="13826" width="7.88671875" style="125" bestFit="1" customWidth="1"/>
    <col min="13827" max="13827" width="8.88671875" style="125" customWidth="1"/>
    <col min="13828" max="13828" width="6.109375" style="125" bestFit="1" customWidth="1"/>
    <col min="13829" max="13829" width="7" style="125" bestFit="1" customWidth="1"/>
    <col min="13830" max="13832" width="7.6640625" style="125" bestFit="1" customWidth="1"/>
    <col min="13833" max="13833" width="10.33203125" style="125" customWidth="1"/>
    <col min="13834" max="14080" width="9.109375" style="125"/>
    <col min="14081" max="14081" width="27.44140625" style="125" customWidth="1"/>
    <col min="14082" max="14082" width="7.88671875" style="125" bestFit="1" customWidth="1"/>
    <col min="14083" max="14083" width="8.88671875" style="125" customWidth="1"/>
    <col min="14084" max="14084" width="6.109375" style="125" bestFit="1" customWidth="1"/>
    <col min="14085" max="14085" width="7" style="125" bestFit="1" customWidth="1"/>
    <col min="14086" max="14088" width="7.6640625" style="125" bestFit="1" customWidth="1"/>
    <col min="14089" max="14089" width="10.33203125" style="125" customWidth="1"/>
    <col min="14090" max="14336" width="9.109375" style="125"/>
    <col min="14337" max="14337" width="27.44140625" style="125" customWidth="1"/>
    <col min="14338" max="14338" width="7.88671875" style="125" bestFit="1" customWidth="1"/>
    <col min="14339" max="14339" width="8.88671875" style="125" customWidth="1"/>
    <col min="14340" max="14340" width="6.109375" style="125" bestFit="1" customWidth="1"/>
    <col min="14341" max="14341" width="7" style="125" bestFit="1" customWidth="1"/>
    <col min="14342" max="14344" width="7.6640625" style="125" bestFit="1" customWidth="1"/>
    <col min="14345" max="14345" width="10.33203125" style="125" customWidth="1"/>
    <col min="14346" max="14592" width="9.109375" style="125"/>
    <col min="14593" max="14593" width="27.44140625" style="125" customWidth="1"/>
    <col min="14594" max="14594" width="7.88671875" style="125" bestFit="1" customWidth="1"/>
    <col min="14595" max="14595" width="8.88671875" style="125" customWidth="1"/>
    <col min="14596" max="14596" width="6.109375" style="125" bestFit="1" customWidth="1"/>
    <col min="14597" max="14597" width="7" style="125" bestFit="1" customWidth="1"/>
    <col min="14598" max="14600" width="7.6640625" style="125" bestFit="1" customWidth="1"/>
    <col min="14601" max="14601" width="10.33203125" style="125" customWidth="1"/>
    <col min="14602" max="14848" width="9.109375" style="125"/>
    <col min="14849" max="14849" width="27.44140625" style="125" customWidth="1"/>
    <col min="14850" max="14850" width="7.88671875" style="125" bestFit="1" customWidth="1"/>
    <col min="14851" max="14851" width="8.88671875" style="125" customWidth="1"/>
    <col min="14852" max="14852" width="6.109375" style="125" bestFit="1" customWidth="1"/>
    <col min="14853" max="14853" width="7" style="125" bestFit="1" customWidth="1"/>
    <col min="14854" max="14856" width="7.6640625" style="125" bestFit="1" customWidth="1"/>
    <col min="14857" max="14857" width="10.33203125" style="125" customWidth="1"/>
    <col min="14858" max="15104" width="9.109375" style="125"/>
    <col min="15105" max="15105" width="27.44140625" style="125" customWidth="1"/>
    <col min="15106" max="15106" width="7.88671875" style="125" bestFit="1" customWidth="1"/>
    <col min="15107" max="15107" width="8.88671875" style="125" customWidth="1"/>
    <col min="15108" max="15108" width="6.109375" style="125" bestFit="1" customWidth="1"/>
    <col min="15109" max="15109" width="7" style="125" bestFit="1" customWidth="1"/>
    <col min="15110" max="15112" width="7.6640625" style="125" bestFit="1" customWidth="1"/>
    <col min="15113" max="15113" width="10.33203125" style="125" customWidth="1"/>
    <col min="15114" max="15360" width="9.109375" style="125"/>
    <col min="15361" max="15361" width="27.44140625" style="125" customWidth="1"/>
    <col min="15362" max="15362" width="7.88671875" style="125" bestFit="1" customWidth="1"/>
    <col min="15363" max="15363" width="8.88671875" style="125" customWidth="1"/>
    <col min="15364" max="15364" width="6.109375" style="125" bestFit="1" customWidth="1"/>
    <col min="15365" max="15365" width="7" style="125" bestFit="1" customWidth="1"/>
    <col min="15366" max="15368" width="7.6640625" style="125" bestFit="1" customWidth="1"/>
    <col min="15369" max="15369" width="10.33203125" style="125" customWidth="1"/>
    <col min="15370" max="15616" width="9.109375" style="125"/>
    <col min="15617" max="15617" width="27.44140625" style="125" customWidth="1"/>
    <col min="15618" max="15618" width="7.88671875" style="125" bestFit="1" customWidth="1"/>
    <col min="15619" max="15619" width="8.88671875" style="125" customWidth="1"/>
    <col min="15620" max="15620" width="6.109375" style="125" bestFit="1" customWidth="1"/>
    <col min="15621" max="15621" width="7" style="125" bestFit="1" customWidth="1"/>
    <col min="15622" max="15624" width="7.6640625" style="125" bestFit="1" customWidth="1"/>
    <col min="15625" max="15625" width="10.33203125" style="125" customWidth="1"/>
    <col min="15626" max="15872" width="9.109375" style="125"/>
    <col min="15873" max="15873" width="27.44140625" style="125" customWidth="1"/>
    <col min="15874" max="15874" width="7.88671875" style="125" bestFit="1" customWidth="1"/>
    <col min="15875" max="15875" width="8.88671875" style="125" customWidth="1"/>
    <col min="15876" max="15876" width="6.109375" style="125" bestFit="1" customWidth="1"/>
    <col min="15877" max="15877" width="7" style="125" bestFit="1" customWidth="1"/>
    <col min="15878" max="15880" width="7.6640625" style="125" bestFit="1" customWidth="1"/>
    <col min="15881" max="15881" width="10.33203125" style="125" customWidth="1"/>
    <col min="15882" max="16128" width="9.109375" style="125"/>
    <col min="16129" max="16129" width="27.44140625" style="125" customWidth="1"/>
    <col min="16130" max="16130" width="7.88671875" style="125" bestFit="1" customWidth="1"/>
    <col min="16131" max="16131" width="8.88671875" style="125" customWidth="1"/>
    <col min="16132" max="16132" width="6.109375" style="125" bestFit="1" customWidth="1"/>
    <col min="16133" max="16133" width="7" style="125" bestFit="1" customWidth="1"/>
    <col min="16134" max="16136" width="7.6640625" style="125" bestFit="1" customWidth="1"/>
    <col min="16137" max="16137" width="10.33203125" style="125" customWidth="1"/>
    <col min="16138" max="16384" width="9.109375" style="125"/>
  </cols>
  <sheetData>
    <row r="1" spans="1:9" ht="91.5" customHeight="1" thickBot="1">
      <c r="A1" s="124"/>
      <c r="B1" s="412" t="s">
        <v>601</v>
      </c>
      <c r="C1" s="413"/>
      <c r="D1" s="413"/>
      <c r="E1" s="413"/>
      <c r="F1" s="414"/>
      <c r="G1" s="415"/>
      <c r="H1" s="416"/>
      <c r="I1" s="417"/>
    </row>
    <row r="2" spans="1:9" ht="41.25" customHeight="1" thickBot="1">
      <c r="A2" s="126" t="s">
        <v>345</v>
      </c>
      <c r="B2" s="127" t="s">
        <v>435</v>
      </c>
      <c r="C2" s="426" t="s">
        <v>293</v>
      </c>
      <c r="D2" s="426"/>
      <c r="E2" s="426"/>
      <c r="F2" s="426"/>
      <c r="G2" s="426"/>
      <c r="H2" s="426"/>
      <c r="I2" s="427"/>
    </row>
    <row r="3" spans="1:9" ht="12.75" customHeight="1">
      <c r="A3" s="428"/>
      <c r="B3" s="429"/>
      <c r="C3" s="429"/>
      <c r="D3" s="429"/>
      <c r="E3" s="429"/>
      <c r="F3" s="429"/>
      <c r="G3" s="429"/>
      <c r="H3" s="429"/>
      <c r="I3" s="430"/>
    </row>
    <row r="4" spans="1:9" ht="13.8">
      <c r="A4" s="128" t="s">
        <v>298</v>
      </c>
      <c r="B4" s="129" t="s">
        <v>299</v>
      </c>
      <c r="C4" s="130" t="s">
        <v>300</v>
      </c>
      <c r="D4" s="131" t="s">
        <v>301</v>
      </c>
      <c r="E4" s="132" t="s">
        <v>302</v>
      </c>
      <c r="F4" s="132" t="s">
        <v>303</v>
      </c>
      <c r="G4" s="133" t="s">
        <v>304</v>
      </c>
      <c r="H4" s="132" t="s">
        <v>305</v>
      </c>
      <c r="I4" s="134" t="s">
        <v>306</v>
      </c>
    </row>
    <row r="5" spans="1:9">
      <c r="A5" s="135" t="s">
        <v>307</v>
      </c>
      <c r="B5" s="136"/>
      <c r="C5" s="137"/>
      <c r="D5" s="138"/>
      <c r="E5" s="139"/>
      <c r="F5" s="139"/>
      <c r="G5" s="139"/>
      <c r="H5" s="139"/>
      <c r="I5" s="140"/>
    </row>
    <row r="6" spans="1:9">
      <c r="A6" s="141" t="s">
        <v>310</v>
      </c>
      <c r="B6" s="142" t="s">
        <v>309</v>
      </c>
      <c r="C6" s="143">
        <v>2436</v>
      </c>
      <c r="D6" s="144">
        <v>0.41</v>
      </c>
      <c r="E6" s="145">
        <v>1</v>
      </c>
      <c r="F6" s="145">
        <v>13.74</v>
      </c>
      <c r="G6" s="146">
        <v>0</v>
      </c>
      <c r="H6" s="145">
        <f>F6</f>
        <v>13.74</v>
      </c>
      <c r="I6" s="147">
        <f>H6*D6</f>
        <v>5.6334</v>
      </c>
    </row>
    <row r="7" spans="1:9">
      <c r="A7" s="148" t="s">
        <v>311</v>
      </c>
      <c r="B7" s="149"/>
      <c r="C7" s="150"/>
      <c r="D7" s="151"/>
      <c r="E7" s="152"/>
      <c r="F7" s="152"/>
      <c r="G7" s="153"/>
      <c r="H7" s="152"/>
      <c r="I7" s="154">
        <f>SUM(I6:I6)</f>
        <v>5.6334</v>
      </c>
    </row>
    <row r="8" spans="1:9">
      <c r="A8" s="155"/>
      <c r="B8" s="156"/>
      <c r="C8" s="157"/>
      <c r="D8" s="158"/>
      <c r="E8" s="159"/>
      <c r="F8" s="159"/>
      <c r="G8" s="160"/>
      <c r="H8" s="159"/>
      <c r="I8" s="161"/>
    </row>
    <row r="9" spans="1:9" ht="13.8">
      <c r="A9" s="162" t="s">
        <v>312</v>
      </c>
      <c r="B9" s="163"/>
      <c r="C9" s="164"/>
      <c r="D9" s="165"/>
      <c r="E9" s="166"/>
      <c r="F9" s="166"/>
      <c r="G9" s="167"/>
      <c r="H9" s="166"/>
      <c r="I9" s="168"/>
    </row>
    <row r="10" spans="1:9" ht="24">
      <c r="A10" s="169" t="s">
        <v>292</v>
      </c>
      <c r="B10" s="170" t="s">
        <v>19</v>
      </c>
      <c r="C10" s="175" t="s">
        <v>297</v>
      </c>
      <c r="D10" s="171">
        <v>2</v>
      </c>
      <c r="E10" s="171">
        <v>1</v>
      </c>
      <c r="F10" s="171">
        <v>532.47</v>
      </c>
      <c r="G10" s="172">
        <v>0</v>
      </c>
      <c r="H10" s="173">
        <f>F10</f>
        <v>532.47</v>
      </c>
      <c r="I10" s="174">
        <f>H10*D10</f>
        <v>1064.94</v>
      </c>
    </row>
    <row r="11" spans="1:9">
      <c r="A11" s="177" t="s">
        <v>317</v>
      </c>
      <c r="B11" s="178"/>
      <c r="C11" s="179"/>
      <c r="D11" s="180"/>
      <c r="E11" s="181"/>
      <c r="F11" s="181"/>
      <c r="G11" s="182"/>
      <c r="H11" s="181"/>
      <c r="I11" s="183">
        <f>SUM(I10:I10)</f>
        <v>1064.94</v>
      </c>
    </row>
    <row r="12" spans="1:9">
      <c r="A12" s="184"/>
      <c r="B12" s="185"/>
      <c r="C12" s="186"/>
      <c r="D12" s="187"/>
      <c r="E12" s="188"/>
      <c r="F12" s="188"/>
      <c r="G12" s="189"/>
      <c r="H12" s="188"/>
      <c r="I12" s="190"/>
    </row>
    <row r="13" spans="1:9" ht="13.8">
      <c r="A13" s="128" t="s">
        <v>318</v>
      </c>
      <c r="B13" s="191"/>
      <c r="C13" s="192"/>
      <c r="D13" s="131"/>
      <c r="E13" s="132"/>
      <c r="F13" s="132"/>
      <c r="G13" s="133"/>
      <c r="H13" s="132" t="s">
        <v>319</v>
      </c>
      <c r="I13" s="134" t="s">
        <v>320</v>
      </c>
    </row>
    <row r="14" spans="1:9">
      <c r="A14" s="193" t="s">
        <v>321</v>
      </c>
      <c r="B14" s="194"/>
      <c r="C14" s="195"/>
      <c r="D14" s="196"/>
      <c r="E14" s="197"/>
      <c r="F14" s="197"/>
      <c r="G14" s="198"/>
      <c r="H14" s="197"/>
      <c r="I14" s="199"/>
    </row>
    <row r="15" spans="1:9">
      <c r="A15" s="202" t="s">
        <v>322</v>
      </c>
      <c r="B15" s="203"/>
      <c r="C15" s="195"/>
      <c r="D15" s="196"/>
      <c r="E15" s="197"/>
      <c r="F15" s="197"/>
      <c r="G15" s="198"/>
      <c r="H15" s="173">
        <v>90.43</v>
      </c>
      <c r="I15" s="199">
        <f>I7</f>
        <v>5.6334</v>
      </c>
    </row>
    <row r="16" spans="1:9">
      <c r="A16" s="202" t="s">
        <v>323</v>
      </c>
      <c r="B16" s="203"/>
      <c r="C16" s="195"/>
      <c r="D16" s="196"/>
      <c r="E16" s="197"/>
      <c r="F16" s="197"/>
      <c r="G16" s="198"/>
      <c r="H16" s="197"/>
      <c r="I16" s="199">
        <f>I11</f>
        <v>1064.94</v>
      </c>
    </row>
    <row r="17" spans="1:9">
      <c r="A17" s="202" t="s">
        <v>324</v>
      </c>
      <c r="B17" s="203"/>
      <c r="C17" s="195"/>
      <c r="D17" s="196"/>
      <c r="E17" s="197"/>
      <c r="F17" s="197"/>
      <c r="G17" s="198"/>
      <c r="H17" s="197"/>
      <c r="I17" s="199">
        <v>0</v>
      </c>
    </row>
    <row r="18" spans="1:9">
      <c r="A18" s="202" t="s">
        <v>325</v>
      </c>
      <c r="B18" s="203"/>
      <c r="C18" s="195"/>
      <c r="D18" s="196"/>
      <c r="E18" s="197"/>
      <c r="F18" s="197"/>
      <c r="G18" s="198"/>
      <c r="H18" s="197"/>
      <c r="I18" s="199">
        <v>1</v>
      </c>
    </row>
    <row r="19" spans="1:9">
      <c r="A19" s="202" t="s">
        <v>326</v>
      </c>
      <c r="B19" s="203"/>
      <c r="C19" s="195"/>
      <c r="D19" s="196"/>
      <c r="E19" s="197"/>
      <c r="F19" s="197"/>
      <c r="G19" s="198"/>
      <c r="H19" s="197"/>
      <c r="I19" s="199">
        <f>I15+I17</f>
        <v>5.6334</v>
      </c>
    </row>
    <row r="20" spans="1:9">
      <c r="A20" s="431" t="s">
        <v>327</v>
      </c>
      <c r="B20" s="432"/>
      <c r="C20" s="195"/>
      <c r="D20" s="196"/>
      <c r="E20" s="197"/>
      <c r="F20" s="197"/>
      <c r="G20" s="198"/>
      <c r="H20" s="197"/>
      <c r="I20" s="199">
        <f>SUM(I15+I17)/I18</f>
        <v>5.6334</v>
      </c>
    </row>
    <row r="21" spans="1:9">
      <c r="A21" s="202" t="s">
        <v>328</v>
      </c>
      <c r="B21" s="203"/>
      <c r="C21" s="195"/>
      <c r="D21" s="196"/>
      <c r="E21" s="197"/>
      <c r="F21" s="197"/>
      <c r="G21" s="198"/>
      <c r="H21" s="197"/>
      <c r="I21" s="199">
        <f>I20+I16</f>
        <v>1070.5734</v>
      </c>
    </row>
    <row r="22" spans="1:9">
      <c r="A22" s="204" t="s">
        <v>329</v>
      </c>
      <c r="B22" s="205"/>
      <c r="C22" s="137"/>
      <c r="D22" s="206"/>
      <c r="E22" s="207"/>
      <c r="F22" s="207"/>
      <c r="G22" s="139"/>
      <c r="H22" s="206"/>
      <c r="I22" s="208"/>
    </row>
    <row r="23" spans="1:9" ht="13.8" thickBot="1">
      <c r="A23" s="209" t="s">
        <v>330</v>
      </c>
      <c r="B23" s="210"/>
      <c r="C23" s="211"/>
      <c r="D23" s="212"/>
      <c r="E23" s="213"/>
      <c r="F23" s="213"/>
      <c r="G23" s="214"/>
      <c r="H23" s="213"/>
      <c r="I23" s="215">
        <f>I22+I21</f>
        <v>1070.5734</v>
      </c>
    </row>
  </sheetData>
  <mergeCells count="5">
    <mergeCell ref="B1:F1"/>
    <mergeCell ref="G1:I1"/>
    <mergeCell ref="C2:I2"/>
    <mergeCell ref="A3:I3"/>
    <mergeCell ref="A20:B20"/>
  </mergeCells>
  <printOptions horizontalCentered="1"/>
  <pageMargins left="0.70866141732283472" right="0.51181102362204722" top="0.39370078740157483" bottom="0.4724409448818898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5</vt:i4>
      </vt:variant>
    </vt:vector>
  </HeadingPairs>
  <TitlesOfParts>
    <vt:vector size="26" baseType="lpstr">
      <vt:lpstr>planilha</vt:lpstr>
      <vt:lpstr>memoria de calculo</vt:lpstr>
      <vt:lpstr>cronog</vt:lpstr>
      <vt:lpstr>Composição 01 - Viga 1 1.2x1.8</vt:lpstr>
      <vt:lpstr>Composição 02 - Parafuso</vt:lpstr>
      <vt:lpstr>Composição 03 - Caixa de tomada</vt:lpstr>
      <vt:lpstr>Composição 04 - Patch Panel</vt:lpstr>
      <vt:lpstr>Composição 05 - Switch</vt:lpstr>
      <vt:lpstr>Composição 06 - Voice painel </vt:lpstr>
      <vt:lpstr>Composição 07 - Patch Cord</vt:lpstr>
      <vt:lpstr>Composição 08 - Conector RJ 45 </vt:lpstr>
      <vt:lpstr>Composição 09 - Cabo UTP</vt:lpstr>
      <vt:lpstr>Composição 10 - Camera fixa</vt:lpstr>
      <vt:lpstr>Composição 11 - Camera movel</vt:lpstr>
      <vt:lpstr>Composição 12 - Cabo paralelo</vt:lpstr>
      <vt:lpstr>Composição 13 - Cabo video</vt:lpstr>
      <vt:lpstr>Composição 14 - Cabo coaxial </vt:lpstr>
      <vt:lpstr>Composição 15 - Perfilado </vt:lpstr>
      <vt:lpstr>Composição 16 - Conjunto.</vt:lpstr>
      <vt:lpstr>Composição 17 - Retirada</vt:lpstr>
      <vt:lpstr>Composição 18 - Balaustre</vt:lpstr>
      <vt:lpstr>cronog!Area_de_impressao</vt:lpstr>
      <vt:lpstr>'memoria de calculo'!Area_de_impressao</vt:lpstr>
      <vt:lpstr>planilha!Area_de_impressao</vt:lpstr>
      <vt:lpstr>'memoria de calculo'!Titulos_de_impressao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---------------</dc:creator>
  <cp:lastModifiedBy>Walter Kruger Lauff</cp:lastModifiedBy>
  <cp:lastPrinted>2016-08-16T13:49:34Z</cp:lastPrinted>
  <dcterms:created xsi:type="dcterms:W3CDTF">2002-10-05T18:46:53Z</dcterms:created>
  <dcterms:modified xsi:type="dcterms:W3CDTF">2016-08-16T13:55:32Z</dcterms:modified>
</cp:coreProperties>
</file>